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erep/Library/CloudStorage/GoogleDrive-terep@cio.mx/Mi unidad/Departamento/2025/"/>
    </mc:Choice>
  </mc:AlternateContent>
  <xr:revisionPtr revIDLastSave="0" documentId="8_{F7BEDB83-A894-9D4C-8F31-5E30CEF18135}" xr6:coauthVersionLast="47" xr6:coauthVersionMax="47" xr10:uidLastSave="{00000000-0000-0000-0000-000000000000}"/>
  <bookViews>
    <workbookView xWindow="0" yWindow="500" windowWidth="28800" windowHeight="12220" xr2:uid="{00000000-000D-0000-FFFF-FFFF00000000}"/>
  </bookViews>
  <sheets>
    <sheet name="Portada" sheetId="1" r:id="rId1"/>
    <sheet name="Investigadores" sheetId="6" r:id="rId2"/>
    <sheet name="Personal" sheetId="7" r:id="rId3"/>
    <sheet name="Estudiantes" sheetId="8" r:id="rId4"/>
    <sheet name="Contratos" sheetId="5" r:id="rId5"/>
  </sheets>
  <definedNames>
    <definedName name="_xlnm._FilterDatabase" localSheetId="4" hidden="1">Contratos!$B$3:$I$11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G9" i="5"/>
  <c r="G7" i="5"/>
  <c r="G5" i="5"/>
  <c r="F9" i="5"/>
  <c r="F7" i="5"/>
  <c r="F5" i="5"/>
  <c r="E11" i="5"/>
  <c r="E9" i="5"/>
  <c r="E7" i="5"/>
  <c r="E5" i="5"/>
  <c r="D9" i="5"/>
  <c r="D5" i="5"/>
  <c r="C9" i="5"/>
  <c r="C7" i="5"/>
  <c r="C5" i="5"/>
  <c r="J30" i="8"/>
  <c r="J28" i="8"/>
  <c r="J26" i="8"/>
  <c r="J24" i="8"/>
  <c r="J22" i="8"/>
  <c r="J20" i="8"/>
  <c r="J18" i="8"/>
  <c r="J16" i="8"/>
  <c r="J14" i="8"/>
  <c r="J12" i="8"/>
  <c r="J10" i="8"/>
  <c r="J8" i="8"/>
  <c r="J6" i="8"/>
  <c r="I12" i="8"/>
  <c r="I10" i="8"/>
  <c r="I8" i="8"/>
  <c r="I6" i="8"/>
  <c r="H16" i="8"/>
  <c r="H14" i="8"/>
  <c r="H12" i="8"/>
  <c r="H10" i="8"/>
  <c r="H8" i="8"/>
  <c r="H6" i="8"/>
  <c r="G20" i="8"/>
  <c r="G18" i="8"/>
  <c r="G16" i="8"/>
  <c r="G14" i="8"/>
  <c r="G12" i="8"/>
  <c r="G10" i="8"/>
  <c r="G8" i="8"/>
  <c r="G6" i="8"/>
  <c r="F14" i="8"/>
  <c r="F12" i="8"/>
  <c r="F10" i="8"/>
  <c r="F8" i="8"/>
  <c r="F6" i="8"/>
  <c r="E8" i="8"/>
  <c r="E6" i="8"/>
  <c r="D8" i="8"/>
  <c r="D6" i="8"/>
  <c r="H13" i="6"/>
  <c r="G11" i="6"/>
  <c r="G7" i="6"/>
  <c r="C6" i="8"/>
  <c r="H15" i="7"/>
  <c r="H13" i="7"/>
  <c r="H11" i="7"/>
  <c r="G11" i="7"/>
  <c r="E11" i="7"/>
  <c r="H9" i="7"/>
  <c r="G9" i="7"/>
  <c r="E9" i="7"/>
  <c r="H7" i="7"/>
  <c r="G7" i="7"/>
  <c r="F7" i="7"/>
  <c r="E7" i="7"/>
  <c r="D7" i="7"/>
  <c r="H5" i="7"/>
  <c r="G5" i="7"/>
  <c r="F5" i="7"/>
  <c r="E5" i="7"/>
  <c r="D5" i="7"/>
  <c r="C5" i="7" s="1"/>
  <c r="H23" i="6"/>
  <c r="H21" i="6"/>
  <c r="H19" i="6"/>
  <c r="H17" i="6"/>
  <c r="H15" i="6"/>
  <c r="G15" i="6"/>
  <c r="E15" i="6"/>
  <c r="G13" i="6"/>
  <c r="E13" i="6"/>
  <c r="H11" i="6"/>
  <c r="E11" i="6"/>
  <c r="H9" i="6"/>
  <c r="G9" i="6"/>
  <c r="E9" i="6"/>
  <c r="H7" i="6"/>
  <c r="F7" i="6"/>
  <c r="E7" i="6"/>
  <c r="D7" i="6"/>
  <c r="H5" i="6"/>
  <c r="G5" i="6"/>
  <c r="F5" i="6"/>
  <c r="E5" i="6"/>
  <c r="D5" i="6"/>
  <c r="C5" i="6"/>
  <c r="D7" i="5" l="1"/>
</calcChain>
</file>

<file path=xl/sharedStrings.xml><?xml version="1.0" encoding="utf-8"?>
<sst xmlns="http://schemas.openxmlformats.org/spreadsheetml/2006/main" count="2206" uniqueCount="519">
  <si>
    <t>Datos Abiertos</t>
  </si>
  <si>
    <t>Investigadores</t>
  </si>
  <si>
    <t>Plantilla de personal</t>
  </si>
  <si>
    <t>Estudiantes</t>
  </si>
  <si>
    <t>Contratos</t>
  </si>
  <si>
    <t>Departamento de Compras</t>
  </si>
  <si>
    <t>Departamento de Servicios Escolares</t>
  </si>
  <si>
    <t>Departamento de Recursos Humanos</t>
  </si>
  <si>
    <t>Total</t>
  </si>
  <si>
    <t>Relación</t>
  </si>
  <si>
    <t>Procedimiento</t>
  </si>
  <si>
    <t>Tipo</t>
  </si>
  <si>
    <t>MiPyMES</t>
  </si>
  <si>
    <t>Tipo de Mondeda</t>
  </si>
  <si>
    <t>Rango Contractual</t>
  </si>
  <si>
    <t>Adjudicación Directa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</si>
  <si>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</si>
  <si>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</si>
  <si>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</si>
  <si>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</si>
  <si>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</si>
  <si>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</si>
  <si>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</si>
  <si>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</si>
  <si>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</si>
  <si>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</si>
  <si>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</si>
  <si>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</si>
  <si>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SERVICIOS</t>
  </si>
  <si>
    <t>NO MIPYME</t>
  </si>
  <si>
    <t>M.N.</t>
  </si>
  <si>
    <t>BIENES</t>
  </si>
  <si>
    <t>MICRO</t>
  </si>
  <si>
    <t>PEQUEÑA</t>
  </si>
  <si>
    <t>MEDIANA</t>
  </si>
  <si>
    <t>Mayores a $3,0000,000.00</t>
  </si>
  <si>
    <t>CIO-RH-2024-001</t>
  </si>
  <si>
    <t>CIO-SG-2024-002</t>
  </si>
  <si>
    <t>CIO-SG-2024-003</t>
  </si>
  <si>
    <t>CIO-SG-2024-004</t>
  </si>
  <si>
    <t>CIO-SG-2024-005</t>
  </si>
  <si>
    <t>CIO-SG-2024-006</t>
  </si>
  <si>
    <t>CIO-SG-2024-007</t>
  </si>
  <si>
    <t>CIO-SG-2024-008</t>
  </si>
  <si>
    <t>CIO-SG-2024-009</t>
  </si>
  <si>
    <t>CIO-SG-2024-010</t>
  </si>
  <si>
    <t>CIO-SG-2024-011</t>
  </si>
  <si>
    <t>CIO-SG-2024-012</t>
  </si>
  <si>
    <t>CIO-SG-2024-013</t>
  </si>
  <si>
    <t>CIO-SG-2024-014</t>
  </si>
  <si>
    <t>CIO-SG-2024-015</t>
  </si>
  <si>
    <t>CIO-SG-2024-017</t>
  </si>
  <si>
    <t>CIO-SG-2024-018</t>
  </si>
  <si>
    <t>CIO-SG-2024-019</t>
  </si>
  <si>
    <t>CIO-SG-2024-020</t>
  </si>
  <si>
    <t>CIO-SG-2024-021</t>
  </si>
  <si>
    <t>CIO-SG-2024-022</t>
  </si>
  <si>
    <t>CIO-SG-2024-023</t>
  </si>
  <si>
    <t>CIO-SG-2024-024</t>
  </si>
  <si>
    <t>CIO-SG-2024-025</t>
  </si>
  <si>
    <t>CIO-SG-2024-026</t>
  </si>
  <si>
    <t>CIO-SG-2024-027</t>
  </si>
  <si>
    <t>CIO-SG-2024-028</t>
  </si>
  <si>
    <t>CIO-SG-2024-029</t>
  </si>
  <si>
    <t>CIO-SG-2024-030</t>
  </si>
  <si>
    <t>CIO-SG-2024-031</t>
  </si>
  <si>
    <t>CIO-SG-2024-032</t>
  </si>
  <si>
    <t>LICITACIÓN PÚBLICA</t>
  </si>
  <si>
    <t>ADJUDICACION DIRECTA</t>
  </si>
  <si>
    <t>INVITACION A CUANDO MENOS TRES PERSONAS.</t>
  </si>
  <si>
    <t>SERVICIO</t>
  </si>
  <si>
    <t>CIO-SG-2024-033</t>
  </si>
  <si>
    <t>CIO-SG-2024-034</t>
  </si>
  <si>
    <t>CIO-SG-2024-035</t>
  </si>
  <si>
    <t>CIO-SG-2024-036</t>
  </si>
  <si>
    <t>CIO-SG-2024-037</t>
  </si>
  <si>
    <t>CIO-SG-2024-038</t>
  </si>
  <si>
    <t>CIO-SG-2024-039</t>
  </si>
  <si>
    <t>CIO-SG-2024-040-A</t>
  </si>
  <si>
    <t>CIO-SG-2024-040</t>
  </si>
  <si>
    <t>INFORMACIÓN DE ENERO A DICIEMBRE DE 2024</t>
  </si>
  <si>
    <t xml:space="preserve">INFORMACIÓN DE ENERO A DICIEMBRE 2024 </t>
  </si>
  <si>
    <t>Relación de investigadores</t>
  </si>
  <si>
    <t>Sexo</t>
  </si>
  <si>
    <t>Nivel de S.N.I.</t>
  </si>
  <si>
    <t>Nacionalidad</t>
  </si>
  <si>
    <t>Rango de edad</t>
  </si>
  <si>
    <t>Área de Investigación</t>
  </si>
  <si>
    <t>Total 50</t>
  </si>
  <si>
    <t>Hombre</t>
  </si>
  <si>
    <t xml:space="preserve">Sin </t>
  </si>
  <si>
    <t>Mexicano</t>
  </si>
  <si>
    <t>20 a 30</t>
  </si>
  <si>
    <t>Pruebas Opticas No Destructivas</t>
  </si>
  <si>
    <t>Mujer</t>
  </si>
  <si>
    <t>Candidato</t>
  </si>
  <si>
    <t>Extranjero</t>
  </si>
  <si>
    <t>30 a 40</t>
  </si>
  <si>
    <t>Fibras Opticas y Laseres</t>
  </si>
  <si>
    <t>I</t>
  </si>
  <si>
    <t>40 a 50</t>
  </si>
  <si>
    <t>Nanofotónica</t>
  </si>
  <si>
    <t>II</t>
  </si>
  <si>
    <t>50 a 60</t>
  </si>
  <si>
    <t>Polarimetría</t>
  </si>
  <si>
    <t>III</t>
  </si>
  <si>
    <t>60 a 70</t>
  </si>
  <si>
    <t>Optica No Lineal</t>
  </si>
  <si>
    <t>E</t>
  </si>
  <si>
    <t>70 o mas</t>
  </si>
  <si>
    <t>Ingenieria Optica</t>
  </si>
  <si>
    <t>Alamacenamiento De Energía</t>
  </si>
  <si>
    <t>Láseres Y Dispositivos De Fibra Óptica</t>
  </si>
  <si>
    <t>Industria 4.0 E Inteligencia Artificial</t>
  </si>
  <si>
    <t>Alcala Ochoa, Noé</t>
  </si>
  <si>
    <t>Mexicana</t>
  </si>
  <si>
    <t>Ambriz Vargas, Fabian</t>
  </si>
  <si>
    <t>Anzueto Sanchez, Gilberto</t>
  </si>
  <si>
    <t>Arzate Plata, Norberto</t>
  </si>
  <si>
    <t>Barmenkov, Yury</t>
  </si>
  <si>
    <t>Barrientos García, Bernardino</t>
  </si>
  <si>
    <t>SIN</t>
  </si>
  <si>
    <t>Calixto Carrera, Sergio Arturo</t>
  </si>
  <si>
    <t>Cardoso Avila, Pablo Eduardo</t>
  </si>
  <si>
    <t>Carriles Jaimes, Ramón</t>
  </si>
  <si>
    <t>Enrique Castro Camus</t>
  </si>
  <si>
    <t>Cuevas de la Rosa, Francisco Javier</t>
  </si>
  <si>
    <t>De la Torre Ibarra, Manuel Humberto</t>
  </si>
  <si>
    <t>Desirena Enrriquez, Haggeo</t>
  </si>
  <si>
    <t>Díaz Torres, Luis Armando</t>
  </si>
  <si>
    <t>Flores Moreno, Jorge Mauricio</t>
  </si>
  <si>
    <t>Frausto Reyes, Claudio</t>
  </si>
  <si>
    <t>Hernández Montes, María del Socorro</t>
  </si>
  <si>
    <t>Kiriyanov, Alexander</t>
  </si>
  <si>
    <t>Luna Moreno, Donato</t>
  </si>
  <si>
    <t>Malacara Doblado, Daniel</t>
  </si>
  <si>
    <t>Malacara Hernández, José Zacarías</t>
  </si>
  <si>
    <t>Maldonado Rivera, José Luis</t>
  </si>
  <si>
    <t>Martínez Gámez, Ma. Alejandrina</t>
  </si>
  <si>
    <t>Martínez García, Amalia</t>
  </si>
  <si>
    <t>Martínez Manuel, Rodolfo</t>
  </si>
  <si>
    <t>Martínez Ponce, Geminiano Donaciano</t>
  </si>
  <si>
    <t>Martínez Rios, Alejandro</t>
  </si>
  <si>
    <t>May Arrioja, Daniel Alberto</t>
  </si>
  <si>
    <t>Mejía Beltrán, Efraín</t>
  </si>
  <si>
    <t>Mendoza Santoyo, Bernardo</t>
  </si>
  <si>
    <t>Mendoza Santoyo, Fernando</t>
  </si>
  <si>
    <t>Meneses Nava, Marco Antonio</t>
  </si>
  <si>
    <t>Minkovich, Uladzimir Petrovich</t>
  </si>
  <si>
    <t>Extranjera</t>
  </si>
  <si>
    <t>Monzón Hernández, David</t>
  </si>
  <si>
    <t>Moreno Hernández, David</t>
  </si>
  <si>
    <t>Muñoz Rodríguez, J. Apolinar</t>
  </si>
  <si>
    <t>Paez Padilla, Gonzalo</t>
  </si>
  <si>
    <t>Piazza, Valeria</t>
  </si>
  <si>
    <t>Pichardo Molina, Juan Luis</t>
  </si>
  <si>
    <t>Pottiez Olivier, Jean Michel</t>
  </si>
  <si>
    <t>Ramírez Alarcón, Roberto</t>
  </si>
  <si>
    <t>Ramos Ortiz, Gabriel</t>
  </si>
  <si>
    <t xml:space="preserve">Rodríguez y Domínguez Kessler  Peter Ludwig </t>
  </si>
  <si>
    <t>Electroquímica</t>
  </si>
  <si>
    <t>Rosales Guzman, Carmelo Guadalupe</t>
  </si>
  <si>
    <t>Rosales Zárate, Laura Elena Casandra</t>
  </si>
  <si>
    <t>Salazar Colores, Sebastian</t>
  </si>
  <si>
    <t>Servín Guirado, Manuel</t>
  </si>
  <si>
    <t>Torres Gómez, Ismael</t>
  </si>
  <si>
    <t>Vazquez García, Gloria Verónica</t>
  </si>
  <si>
    <t>Vazquez Nava, Raúl Alfonso</t>
  </si>
  <si>
    <t>Plantilla</t>
  </si>
  <si>
    <t>Grado académico</t>
  </si>
  <si>
    <t>Grupo</t>
  </si>
  <si>
    <t>Rango de edad (años)</t>
  </si>
  <si>
    <t xml:space="preserve">Total </t>
  </si>
  <si>
    <t>Básico</t>
  </si>
  <si>
    <t>Administrativo</t>
  </si>
  <si>
    <t>Licenciatura</t>
  </si>
  <si>
    <t>Técnico</t>
  </si>
  <si>
    <t>Maestría</t>
  </si>
  <si>
    <t>Ingeniero</t>
  </si>
  <si>
    <t>Doctorado</t>
  </si>
  <si>
    <t>Investigador</t>
  </si>
  <si>
    <t>Cuevas De La Rosa Francisco Javier</t>
  </si>
  <si>
    <t>Calixto Carrera Sergio Arturo</t>
  </si>
  <si>
    <t>Huerta González Francisco Bernardo</t>
  </si>
  <si>
    <t xml:space="preserve">Servín Guirado Manuel  </t>
  </si>
  <si>
    <t xml:space="preserve">Pérez Santos Carlos  </t>
  </si>
  <si>
    <t xml:space="preserve">Rojas Saldívar Rosario  </t>
  </si>
  <si>
    <t>Martínez Negrete José De La Luz</t>
  </si>
  <si>
    <t xml:space="preserve">Martínez Escobedo Luis  </t>
  </si>
  <si>
    <t xml:space="preserve">Mendoza Santoyo Fernando  </t>
  </si>
  <si>
    <t xml:space="preserve">Mendoza Santoyo Bernardo  </t>
  </si>
  <si>
    <t xml:space="preserve">Ramírez Ramírez Maricela  </t>
  </si>
  <si>
    <t>García Márquez Luis Ignacio</t>
  </si>
  <si>
    <t xml:space="preserve">Nieto Centeno Raúl  </t>
  </si>
  <si>
    <t>Pérez Pérez Virginia De Lourdes</t>
  </si>
  <si>
    <t xml:space="preserve">Páez Padilla Gonzalo  </t>
  </si>
  <si>
    <t>Pérez Herrera Gil Arturo</t>
  </si>
  <si>
    <t xml:space="preserve">Nieto Silva Cuauhtémoc  </t>
  </si>
  <si>
    <t>Hernández Foy Luis Kevin</t>
  </si>
  <si>
    <t>Muñoz García J Francisco</t>
  </si>
  <si>
    <t xml:space="preserve">Alcalá Ochoa Noé  </t>
  </si>
  <si>
    <t>Hurtado Ortega José De La Luz</t>
  </si>
  <si>
    <t xml:space="preserve">Hernández Vilches Alfredo  </t>
  </si>
  <si>
    <t xml:space="preserve">Barmenkov  Yury  </t>
  </si>
  <si>
    <t xml:space="preserve">Malacara Doblado Daniel  </t>
  </si>
  <si>
    <t>Prado Falcón José Alfredo</t>
  </si>
  <si>
    <t>Bujdud Pérez Juan Manuel</t>
  </si>
  <si>
    <t xml:space="preserve">Ramírez Barajas Guillermo  </t>
  </si>
  <si>
    <t>Meneses Nava Marco Antonio</t>
  </si>
  <si>
    <t xml:space="preserve">Luna Moreno Donato  </t>
  </si>
  <si>
    <t>Díaz Torres Luis Armando</t>
  </si>
  <si>
    <t xml:space="preserve">Kiriyanov  Alexander  </t>
  </si>
  <si>
    <t xml:space="preserve">Ortiz Morales Martin  </t>
  </si>
  <si>
    <t>Corrales Castro Verónica Susana</t>
  </si>
  <si>
    <t>Vázquez Cortes Hugo Sergio</t>
  </si>
  <si>
    <t xml:space="preserve">Minkovich  Uladzimir  </t>
  </si>
  <si>
    <t>López Hernández Ma Guadalupe</t>
  </si>
  <si>
    <t>Ruiz Olvera José Bernardo Pascual</t>
  </si>
  <si>
    <t>Campos Caldera Martha Estela</t>
  </si>
  <si>
    <t>Rayas Álvarez Juan Antonio</t>
  </si>
  <si>
    <t xml:space="preserve">Rodríguez Vital Norma  </t>
  </si>
  <si>
    <t xml:space="preserve">Valdivia Hernández Ricardo  </t>
  </si>
  <si>
    <t xml:space="preserve">Mejía Beltrán Efraín  </t>
  </si>
  <si>
    <t>Martínez Gámez Ma Alejandrina</t>
  </si>
  <si>
    <t xml:space="preserve">Barrientos García Bernardino  </t>
  </si>
  <si>
    <t>Brambila Fausto Beatriz Teresa</t>
  </si>
  <si>
    <t xml:space="preserve">Monzón Hernández David  </t>
  </si>
  <si>
    <t>Maldonado Rivera José Luis</t>
  </si>
  <si>
    <t xml:space="preserve">Frausto Reyes Claudio  </t>
  </si>
  <si>
    <t>Villafaña Manzanarez Edgar Omar</t>
  </si>
  <si>
    <t>Sarabia Torres Juan Margarito</t>
  </si>
  <si>
    <t>Vázquez García Gloria Verónica</t>
  </si>
  <si>
    <t>Ibarra Nava Ma Guadalupe</t>
  </si>
  <si>
    <t>Medina Sánchez Claudia Jacqueline</t>
  </si>
  <si>
    <t>Muñoz Rodríguez J Apolinar</t>
  </si>
  <si>
    <t xml:space="preserve">Torres Gómez Ismael  </t>
  </si>
  <si>
    <t>Garnica Campos Juan Guillermo</t>
  </si>
  <si>
    <t>Serrano Aguiñaga Aarón Aníbal</t>
  </si>
  <si>
    <t xml:space="preserve">Olmos López Martin  </t>
  </si>
  <si>
    <t>Duarte Quiroga Reyna Araceli</t>
  </si>
  <si>
    <t>Martínez Ponce Geminiano Donaciano</t>
  </si>
  <si>
    <t>Vázquez Nava Raúl Alfonso</t>
  </si>
  <si>
    <t xml:space="preserve">Martínez García Amalia  </t>
  </si>
  <si>
    <t>Pichardo Molina Juan Luis</t>
  </si>
  <si>
    <t xml:space="preserve">Ruiz Márquez Armando  </t>
  </si>
  <si>
    <t xml:space="preserve">Arzate Plata Norberto  </t>
  </si>
  <si>
    <t>Pérez Hernández Teresita Del Niño Jesús</t>
  </si>
  <si>
    <t xml:space="preserve">Martínez Ríos Alejandro  </t>
  </si>
  <si>
    <t xml:space="preserve">Torres Toledo Annette  </t>
  </si>
  <si>
    <t xml:space="preserve">Moreno Hernández David  </t>
  </si>
  <si>
    <t>Diego Manrique José Ignacio</t>
  </si>
  <si>
    <t>Silva Ortega Ma. De Lourdes</t>
  </si>
  <si>
    <t xml:space="preserve">Ramos Ortiz Gabriel  </t>
  </si>
  <si>
    <t>Gallo Ramírez Ely Judith Rosina</t>
  </si>
  <si>
    <t>Malacara Hernández José Zacarías</t>
  </si>
  <si>
    <t>Espinoza Pantoja María Guadalupe</t>
  </si>
  <si>
    <t>De La Rosa Huerta Cristian Antonio</t>
  </si>
  <si>
    <t>Ruiz Berganza Mario Alberto</t>
  </si>
  <si>
    <t>Pottiez  Olivier Jean Michel</t>
  </si>
  <si>
    <t>De La Torre Ibarra Manuel Humberto</t>
  </si>
  <si>
    <t xml:space="preserve">Vilches Muñoz Tzaidel  </t>
  </si>
  <si>
    <t>Rocha Lugo Zoe Jezabel</t>
  </si>
  <si>
    <t xml:space="preserve">León Torres Eleonor  </t>
  </si>
  <si>
    <t>Gómez Martínez Silvia Janderi</t>
  </si>
  <si>
    <t>Hernández Montes María Del Socorro</t>
  </si>
  <si>
    <t>Jiménez Mares Myriam Cristina</t>
  </si>
  <si>
    <t>Moreno Esparza Blanca Margarita</t>
  </si>
  <si>
    <t>Salas García Alicia Gabriela</t>
  </si>
  <si>
    <t xml:space="preserve">Ávila Morales Enrique  </t>
  </si>
  <si>
    <t xml:space="preserve">Hernández Sánchez Azucena  </t>
  </si>
  <si>
    <t>Pérez Hernández Ma. Teresa</t>
  </si>
  <si>
    <t>Flores Reyna María Magdalena</t>
  </si>
  <si>
    <t xml:space="preserve">García Briano Josefina  </t>
  </si>
  <si>
    <t xml:space="preserve">Carriles Jaimes Ramón  </t>
  </si>
  <si>
    <t>Acevedo Ramírez Gustavo Adolfo</t>
  </si>
  <si>
    <t>Salum Ramírez Jesús Said</t>
  </si>
  <si>
    <t>Flores Moreno Jorge Mauricio</t>
  </si>
  <si>
    <t>Vega Ramírez Ana Isabel</t>
  </si>
  <si>
    <t>González Gutiérrez José Ángel</t>
  </si>
  <si>
    <t xml:space="preserve">Desirena Enrriquez Haggeo  </t>
  </si>
  <si>
    <t>Rodríguez Rivera Mario Alejandro</t>
  </si>
  <si>
    <t xml:space="preserve">Torres Armenta Diego  </t>
  </si>
  <si>
    <t>Oliva Contreras José Ismael</t>
  </si>
  <si>
    <t>Álvarez De Luna José Cristhian</t>
  </si>
  <si>
    <t>Coronel Arredondo Adrián Wulfrano</t>
  </si>
  <si>
    <t xml:space="preserve">García Aguilera Brenda  </t>
  </si>
  <si>
    <t>Cisneros Lozano Silvia Lissette</t>
  </si>
  <si>
    <t xml:space="preserve">Domínguez Romo Claudia  </t>
  </si>
  <si>
    <t>Márquez Navarro Claudia Iveth</t>
  </si>
  <si>
    <t>López García Charvel Michael</t>
  </si>
  <si>
    <t>Cruz Pérez Cristina Jannet</t>
  </si>
  <si>
    <t>Soto Solano José Alfredo</t>
  </si>
  <si>
    <t>Albor Cortes María Christian</t>
  </si>
  <si>
    <t xml:space="preserve">Oliva Lara Verónica  </t>
  </si>
  <si>
    <t>Padilla Miranda José Moisés</t>
  </si>
  <si>
    <t>Briones Alarcón Pablo Martin</t>
  </si>
  <si>
    <t>Meza Moya América Berenice</t>
  </si>
  <si>
    <t>González Saldívar Luis Fernando</t>
  </si>
  <si>
    <t xml:space="preserve">Blanco Soto Alejandro  </t>
  </si>
  <si>
    <t>May Arrioja Daniel Alberto</t>
  </si>
  <si>
    <t xml:space="preserve">Piazza  Valeria  </t>
  </si>
  <si>
    <t xml:space="preserve">Martínez Manuel Rodolfo  </t>
  </si>
  <si>
    <t xml:space="preserve">Alvarado Ramírez Lucero  </t>
  </si>
  <si>
    <t xml:space="preserve">Campos Mejía Alfredo  </t>
  </si>
  <si>
    <t xml:space="preserve">Ramírez Alarcón Roberto  </t>
  </si>
  <si>
    <t>Gutiérrez Guerra Luz Adriana</t>
  </si>
  <si>
    <t>Preciado Wiechers Janet Irina</t>
  </si>
  <si>
    <t xml:space="preserve">Estudillo Tolentino Gabriela  </t>
  </si>
  <si>
    <t xml:space="preserve">Ramírez Hernández Maximino  </t>
  </si>
  <si>
    <t>Rodríguez Rodríguez Laura Cecilia</t>
  </si>
  <si>
    <t xml:space="preserve">López Vela Marisela  </t>
  </si>
  <si>
    <t>Torres Jaime Israel Enrique</t>
  </si>
  <si>
    <t>Camacho Pérez Alma Adriana</t>
  </si>
  <si>
    <t>Bertadillo Anaya Diana Narahi</t>
  </si>
  <si>
    <t xml:space="preserve">Martell Chávez Fernando  </t>
  </si>
  <si>
    <t>Rosales Zarate Laura Elena Casandra</t>
  </si>
  <si>
    <t>Muñoz Márquez Itzel Irazu</t>
  </si>
  <si>
    <t>Jiménez Agredano Esther Berenice</t>
  </si>
  <si>
    <t>Rodríguez Serrano Karina Guadalupe</t>
  </si>
  <si>
    <t>Bermúdez Torres Anya Lizzette</t>
  </si>
  <si>
    <t>Hernández Guevara Juvenal Ivan</t>
  </si>
  <si>
    <t xml:space="preserve">Morales Morales Francisco  </t>
  </si>
  <si>
    <t>Mares Castro Carlos Ismael</t>
  </si>
  <si>
    <t xml:space="preserve">Valenzuela González Ricardo  </t>
  </si>
  <si>
    <t xml:space="preserve">Licurgo Pedraza Eduardo  </t>
  </si>
  <si>
    <t>Noriega Cos Karla María Ivonne</t>
  </si>
  <si>
    <t xml:space="preserve">Arce Vega Fernando  </t>
  </si>
  <si>
    <t>López Téllez Juan Manuel</t>
  </si>
  <si>
    <t xml:space="preserve">Martínez López Alfonso  </t>
  </si>
  <si>
    <t xml:space="preserve">Hernández Sebastián Natiely  </t>
  </si>
  <si>
    <t xml:space="preserve">Guerrero Barroso Mariana  </t>
  </si>
  <si>
    <t>Santoyo Franco Metztli Guadalupe</t>
  </si>
  <si>
    <t>Rodríguez Márquez Juan Carlos</t>
  </si>
  <si>
    <t>Méndez López José Trinidad</t>
  </si>
  <si>
    <t xml:space="preserve">Tristán Esquivel Daniel  </t>
  </si>
  <si>
    <t xml:space="preserve">Salazar Colores Sebastián  </t>
  </si>
  <si>
    <t>Reséndiz López Miguel Israel</t>
  </si>
  <si>
    <t>Cardoso Ávila Pablo Eduardo</t>
  </si>
  <si>
    <t xml:space="preserve">Anzuelo Sánchez Gilberto  </t>
  </si>
  <si>
    <t>Murias Figueroa Dulce Guadalupe</t>
  </si>
  <si>
    <t>Rosales Guzmán Carmelo Guadalupe</t>
  </si>
  <si>
    <t xml:space="preserve">Ambriz Vargas Fabián  </t>
  </si>
  <si>
    <t xml:space="preserve">Aguirre Soto Carlos  </t>
  </si>
  <si>
    <t>Oliva Santillán Edwing Abraham</t>
  </si>
  <si>
    <t>Gómez Diosdado Roberto Edier</t>
  </si>
  <si>
    <t>Gómez Muñoz José Carlos Fabricio</t>
  </si>
  <si>
    <t xml:space="preserve">Reyes Castro Marina  </t>
  </si>
  <si>
    <t xml:space="preserve">Sánchez Hernández Irma  </t>
  </si>
  <si>
    <t>Rodríguez Quiñones Oscar Leonel</t>
  </si>
  <si>
    <t>Pérez López Luis Ivan</t>
  </si>
  <si>
    <t>Rodríguez Y Domínguez Kessler Peter Ludwig</t>
  </si>
  <si>
    <t>Zúñiga Alemán Francisco Javier</t>
  </si>
  <si>
    <t xml:space="preserve">Avalos Casas Pamela  </t>
  </si>
  <si>
    <t>Acevedo González Diana Laura</t>
  </si>
  <si>
    <t>Muñoz Sotelo Juan Israel</t>
  </si>
  <si>
    <t>Sánchez Quezada Karina Alejandra</t>
  </si>
  <si>
    <t>Torres Gómez Felipe Samuel</t>
  </si>
  <si>
    <t>Mora Romo Víctor Manuel</t>
  </si>
  <si>
    <t>Macías Hernández Mario Alberto</t>
  </si>
  <si>
    <t>González Utrera Dulce María</t>
  </si>
  <si>
    <t xml:space="preserve">Garza Hernández Raquel  </t>
  </si>
  <si>
    <t>Martínez Flores José Salvador</t>
  </si>
  <si>
    <t>Miguel Guerra Uri Adán</t>
  </si>
  <si>
    <t>Cortez Herrera Marco Antonio</t>
  </si>
  <si>
    <t>Ramírez López Carlos Daniel</t>
  </si>
  <si>
    <t>Balandrán Becerra Diana Carolina Guadalupe</t>
  </si>
  <si>
    <t>Villegas García Laura Ivonne</t>
  </si>
  <si>
    <t xml:space="preserve">Méndez Apolinar Rebeca  </t>
  </si>
  <si>
    <t>Martínez  Jesús Salvador</t>
  </si>
  <si>
    <t>Muñoz Jasso Raúl Fernando</t>
  </si>
  <si>
    <t>Jasso Vallejo Ana Teresita</t>
  </si>
  <si>
    <t>Ramírez Bermúdez Yonatan Uriel</t>
  </si>
  <si>
    <t>INFORMACIÓN A JUNIO 2024</t>
  </si>
  <si>
    <t>Género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</si>
  <si>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</si>
  <si>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</si>
  <si>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</si>
  <si>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</si>
  <si>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</si>
  <si>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</si>
  <si>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Masculino</t>
  </si>
  <si>
    <t>Maestría en Optomecatrónica</t>
  </si>
  <si>
    <t>Colombia</t>
  </si>
  <si>
    <t>Ninguna</t>
  </si>
  <si>
    <t>Ingeniería Óptica</t>
  </si>
  <si>
    <t>Femenino</t>
  </si>
  <si>
    <t>Maestría en Ciencias (Óptica)</t>
  </si>
  <si>
    <t>Cuba</t>
  </si>
  <si>
    <t>CONAHCYT</t>
  </si>
  <si>
    <t>Metrología Óptica</t>
  </si>
  <si>
    <t>Doctorado en Ciencias (Óptica)</t>
  </si>
  <si>
    <t>EUA</t>
  </si>
  <si>
    <t>CONACYT SENER</t>
  </si>
  <si>
    <t>Fotónica</t>
  </si>
  <si>
    <t>Maestría Interinstitucional en Ciencia y Tecnología</t>
  </si>
  <si>
    <t>Kenia</t>
  </si>
  <si>
    <t>Pendiente</t>
  </si>
  <si>
    <t>Fibras ópticas y láseres</t>
  </si>
  <si>
    <t>Doctorado Interinstitucional en Ciencia y Tecnología</t>
  </si>
  <si>
    <t>México</t>
  </si>
  <si>
    <t>Óptica física</t>
  </si>
  <si>
    <t>Panamá</t>
  </si>
  <si>
    <t>Robótica y sistemas de control</t>
  </si>
  <si>
    <t>Guatemala</t>
  </si>
  <si>
    <t>Sensores</t>
  </si>
  <si>
    <t>Venezuela</t>
  </si>
  <si>
    <t>Mecatrónica</t>
  </si>
  <si>
    <t>Visión artificial</t>
  </si>
  <si>
    <t>Ingeniería Ambiental</t>
  </si>
  <si>
    <t>Mecatrónica y diseño mecánico</t>
  </si>
  <si>
    <t>Diseño y desarrollo de sistemas mecánicos</t>
  </si>
  <si>
    <t>Por definir</t>
  </si>
  <si>
    <t>Nombre del alumno</t>
  </si>
  <si>
    <t xml:space="preserve">Programa </t>
  </si>
  <si>
    <t>Año ingreso</t>
  </si>
  <si>
    <t>Tipo Beca</t>
  </si>
  <si>
    <t>Area de especialidad</t>
  </si>
  <si>
    <t>Amisi . Austine Odiwuor</t>
  </si>
  <si>
    <t>Doctorado en Ciencias (ÓPTICA)</t>
  </si>
  <si>
    <t>Aragon Pacheco Guillermo Rodrigo</t>
  </si>
  <si>
    <t>Buritica Bolanos Johan Sebastian</t>
  </si>
  <si>
    <t>Cervantes Guerrero Andrea Monserrat Del Rayo</t>
  </si>
  <si>
    <t>Daza Salgado Dayver Didian</t>
  </si>
  <si>
    <t>Dominguez Hernández Saraí</t>
  </si>
  <si>
    <t>Metrología óptica</t>
  </si>
  <si>
    <t>Galvan Navarro Eric Didier</t>
  </si>
  <si>
    <t>García Guzmán Cecilia</t>
  </si>
  <si>
    <t>Gonzalez Rangel Jean Michel</t>
  </si>
  <si>
    <t>Gonzalez Velazquez Xiadani</t>
  </si>
  <si>
    <t>Guerrero Santiago Sarai</t>
  </si>
  <si>
    <t>Hernandez Cruz Iliana</t>
  </si>
  <si>
    <t>Hernández Gutiérrez Iván</t>
  </si>
  <si>
    <t>Hernández Pascual Andrés</t>
  </si>
  <si>
    <t>Horta Velázquez César Amauri</t>
  </si>
  <si>
    <t>Jaramillo Restrepo Carla Maria</t>
  </si>
  <si>
    <t>Maldonado De Santiago Joselin</t>
  </si>
  <si>
    <t xml:space="preserve">Mancera Zapata Diana Lorena </t>
  </si>
  <si>
    <t>Medina Sánchez David Alejandro</t>
  </si>
  <si>
    <t>Medina Segura Edgar</t>
  </si>
  <si>
    <t>Morales Padilla Leonardo</t>
  </si>
  <si>
    <t>Plaza Martínez Andrés Felipe</t>
  </si>
  <si>
    <t>Ramirez Espinosa Oscar Alejandro</t>
  </si>
  <si>
    <t>Ramírez Hernández Miguel Ángel</t>
  </si>
  <si>
    <t xml:space="preserve">Reyes Reyes Edgar Santiago </t>
  </si>
  <si>
    <t>Rivera Ortíz Montserrat de Guadalupe</t>
  </si>
  <si>
    <t xml:space="preserve">Rodríguez Becerra Gerardo De Jesús </t>
  </si>
  <si>
    <t>Sulvarán Salmoreno Brandon Raúl</t>
  </si>
  <si>
    <t>Tapia Licona Luis Antonio</t>
  </si>
  <si>
    <t>Trejo Lievano Edwin Giovanni</t>
  </si>
  <si>
    <t>Trujillo Martinez Joao Francisco</t>
  </si>
  <si>
    <t>Urbieta Maldonado Dante Ivan</t>
  </si>
  <si>
    <t>Alatorre Félix Miriam Anahí</t>
  </si>
  <si>
    <t>Maestría en Ciencias (ÓPTICA)</t>
  </si>
  <si>
    <t>Fibras ópticas y Láseres</t>
  </si>
  <si>
    <t>Flores Cova Gabriela</t>
  </si>
  <si>
    <t>Óptica Física</t>
  </si>
  <si>
    <t>Gomez Esquivel Edgar</t>
  </si>
  <si>
    <t>Martinez Iniguez Francisco Gabriel</t>
  </si>
  <si>
    <t>Orjuela Moreno Miguel Ángel</t>
  </si>
  <si>
    <t>Orozco Olvera Anhel Coatlicue</t>
  </si>
  <si>
    <t>Pacheco Castro Santiago</t>
  </si>
  <si>
    <t>Salamanca Roldan Daniel</t>
  </si>
  <si>
    <t>González González Denisse Lizeth</t>
  </si>
  <si>
    <t>Visión Artificial</t>
  </si>
  <si>
    <t>Jaimes De La Sancha Ivan</t>
  </si>
  <si>
    <t>Aguirre Cedillo Francisco Javier</t>
  </si>
  <si>
    <t xml:space="preserve">Doctorado Interinstitucional en Ciencia y Tecnología </t>
  </si>
  <si>
    <t>Ingeniería ambiental</t>
  </si>
  <si>
    <t>Alarcon Barajas Luis Angel</t>
  </si>
  <si>
    <t>Bautista Bustamante Emmanuel</t>
  </si>
  <si>
    <t>Bautista López José Alfonso</t>
  </si>
  <si>
    <t>Bautista Penuelas Eduardo</t>
  </si>
  <si>
    <t>Berrones Guerrero Juan Daniel</t>
  </si>
  <si>
    <t>Chávez Medina Juan Marcos</t>
  </si>
  <si>
    <t>Delgadillo Gomez Oscar Omar</t>
  </si>
  <si>
    <t xml:space="preserve">Duque Becerra Camilo Rene </t>
  </si>
  <si>
    <t>Esquivel Hernández Jonathan</t>
  </si>
  <si>
    <t>Gómez Caballero Luis Fernando</t>
  </si>
  <si>
    <t>Guerra Ibarra Juan Pablo</t>
  </si>
  <si>
    <t>Hernandez Montanez Carlos Eduardo</t>
  </si>
  <si>
    <t>Hernandez Sandoval Misael</t>
  </si>
  <si>
    <t>Martinez Barba Daniel Alberto</t>
  </si>
  <si>
    <t>Martínez Esparza Karla Daniela</t>
  </si>
  <si>
    <t>Montañez Franco Luis Enrique</t>
  </si>
  <si>
    <t>Moreno Jiménez Hugo Alberto</t>
  </si>
  <si>
    <t>Rodríguez Álvarez Amanda</t>
  </si>
  <si>
    <t>Rodríguez Carrera Salomón</t>
  </si>
  <si>
    <t>Rodríguez Galván Marissa</t>
  </si>
  <si>
    <t>Romero Lomeli Ricardo</t>
  </si>
  <si>
    <t>Serrano Ramírez Tomas</t>
  </si>
  <si>
    <t>Silva Hernandez Oscar Javier</t>
  </si>
  <si>
    <t>Trejo Fuentes Sergio Marcelino</t>
  </si>
  <si>
    <t>Valle Garcia Luis Salvador</t>
  </si>
  <si>
    <t>Vega Reyes María Catalina</t>
  </si>
  <si>
    <t xml:space="preserve">Velázquez Jiménez Alejandro </t>
  </si>
  <si>
    <t>Verdín Monzón Rodolfo Isaac</t>
  </si>
  <si>
    <t>Altamirano Barbosa Luis Alonso</t>
  </si>
  <si>
    <t xml:space="preserve">Maestría Interinstitucional en Ciencia y Tecnología </t>
  </si>
  <si>
    <t>Avila Ponce Mariana</t>
  </si>
  <si>
    <t>Carmona Carmona Oliver Julian</t>
  </si>
  <si>
    <t>Celeron Oros Luis Ángel</t>
  </si>
  <si>
    <t>Coronado Andrade Allan Christopher</t>
  </si>
  <si>
    <t>Espinosa Loera Alma Valeria</t>
  </si>
  <si>
    <t>Gómez Ibarra Manuel Alejandro</t>
  </si>
  <si>
    <t>Gonzalez Suarez Ana Maria</t>
  </si>
  <si>
    <t>Hernández Barajas Miguel Ángel</t>
  </si>
  <si>
    <t>Martínez Guerrero María De Los Ángeles</t>
  </si>
  <si>
    <t>Mena Munoz Cesia Daniela</t>
  </si>
  <si>
    <t>Morales Babines José Manuel</t>
  </si>
  <si>
    <t>Ocegueda Ventura Luis Alejandro</t>
  </si>
  <si>
    <t>Padilla Carriedo Antonio</t>
  </si>
  <si>
    <t>Perez Echeverria Hugo Eduardo</t>
  </si>
  <si>
    <t>Rodriguez Flores Melissa De Jesus</t>
  </si>
  <si>
    <t>Ruiz Rodríguez Ricardo</t>
  </si>
  <si>
    <t>Sandoval Castro Daniela Olivia</t>
  </si>
  <si>
    <t>Torres Lopez Diana Jazmin</t>
  </si>
  <si>
    <t>Vega Guzman Erandi Ireri</t>
  </si>
  <si>
    <t>Vega Martinez Luis Brandon</t>
  </si>
  <si>
    <t>Zumaya García Ana Valeria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</si>
</sst>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_-* #,##0.00_-;\-* #,##0.00_-;_-* &quot;-&quot;??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1"/>
      <color rgb="FF16365C"/>
      <name val="Arial Narrow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</font>
    <font>
      <b/>
      <sz val="1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E5F1"/>
        <bgColor rgb="FFDBE5F1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/>
      <bottom style="thin">
        <color rgb="FF16365C"/>
      </bottom>
      <diagonal/>
    </border>
    <border>
      <left/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thin">
        <color rgb="FF17365D"/>
      </top>
      <bottom style="thin">
        <color rgb="FF17365D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" fillId="3" borderId="1" xfId="0" applyFont="1" applyFill="1" applyBorder="1" applyAlignment="1">
      <alignment horizontal="right"/>
    </xf>
    <xf numFmtId="8" fontId="1" fillId="2" borderId="1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8" fontId="1" fillId="2" borderId="5" xfId="1" applyNumberFormat="1" applyFont="1" applyFill="1" applyBorder="1"/>
    <xf numFmtId="8" fontId="1" fillId="2" borderId="0" xfId="1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6" xfId="0" applyFont="1" applyBorder="1"/>
    <xf numFmtId="164" fontId="1" fillId="2" borderId="0" xfId="0" applyNumberFormat="1" applyFont="1" applyFill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1" fillId="3" borderId="7" xfId="0" applyFont="1" applyFill="1" applyBorder="1"/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0" fontId="8" fillId="0" borderId="8" xfId="0" applyFont="1" applyBorder="1"/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8" fillId="4" borderId="8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8" fillId="4" borderId="8" xfId="0" applyFont="1" applyFill="1" applyBorder="1" applyAlignment="1">
      <alignment horizontal="left"/>
    </xf>
    <xf numFmtId="0" fontId="8" fillId="0" borderId="12" xfId="0" applyFont="1" applyBorder="1"/>
    <xf numFmtId="0" fontId="12" fillId="0" borderId="0" xfId="0" applyFont="1"/>
    <xf numFmtId="0" fontId="8" fillId="5" borderId="8" xfId="0" applyFont="1" applyFill="1" applyBorder="1"/>
    <xf numFmtId="0" fontId="12" fillId="5" borderId="0" xfId="0" applyFont="1" applyFill="1"/>
    <xf numFmtId="0" fontId="8" fillId="0" borderId="8" xfId="0" applyFont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12" fillId="5" borderId="0" xfId="0" applyFont="1" applyFill="1" applyAlignment="1">
      <alignment horizont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left" vertical="center"/>
    </xf>
    <xf numFmtId="0" fontId="8" fillId="4" borderId="17" xfId="0" applyFont="1" applyFill="1" applyBorder="1" applyAlignment="1">
      <alignment horizontal="left" vertical="center"/>
    </xf>
    <xf numFmtId="1" fontId="8" fillId="4" borderId="17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left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/>
    </xf>
    <xf numFmtId="0" fontId="7" fillId="4" borderId="17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1"/>
  <sheetViews>
    <sheetView tabSelected="1" workbookViewId="0">
      <selection activeCell="H16" sqref="H16"/>
    </sheetView>
  </sheetViews>
  <sheetFormatPr baseColWidth="10" defaultColWidth="10.83203125" defaultRowHeight="15" x14ac:dyDescent="0.2"/>
  <cols>
    <col min="1" max="3" width="10.83203125" style="1"/>
    <col min="4" max="4" width="23.1640625" style="1" customWidth="1"/>
    <col min="5" max="5" width="17.6640625" style="1" customWidth="1"/>
    <col min="6" max="16384" width="10.83203125" style="1"/>
  </cols>
  <sheetData>
    <row r="6" spans="2:5" ht="45" x14ac:dyDescent="0.45">
      <c r="B6" s="3" t="s">
        <v>0</v>
      </c>
    </row>
    <row r="8" spans="2:5" ht="18" x14ac:dyDescent="0.2">
      <c r="D8" s="4" t="s">
        <v>1</v>
      </c>
      <c r="E8" s="8" t="s">
        <v>7</v>
      </c>
    </row>
    <row r="9" spans="2:5" ht="18" x14ac:dyDescent="0.2">
      <c r="D9" s="4" t="s">
        <v>2</v>
      </c>
      <c r="E9" s="8" t="s">
        <v>7</v>
      </c>
    </row>
    <row r="10" spans="2:5" ht="18" x14ac:dyDescent="0.2">
      <c r="D10" s="4" t="s">
        <v>3</v>
      </c>
      <c r="E10" s="8" t="s">
        <v>6</v>
      </c>
    </row>
    <row r="11" spans="2:5" ht="18" x14ac:dyDescent="0.2">
      <c r="D11" s="4" t="s">
        <v>4</v>
      </c>
      <c r="E11" s="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73"/>
  <sheetViews>
    <sheetView zoomScaleNormal="100" workbookViewId="0">
      <selection activeCell="H23" sqref="H23"/>
    </sheetView>
  </sheetViews>
  <sheetFormatPr baseColWidth="10" defaultRowHeight="15" x14ac:dyDescent="0.2"/>
  <cols>
    <col min="3" max="3" width="38.1640625" bestFit="1" customWidth="1"/>
    <col min="4" max="4" width="7.5" bestFit="1" customWidth="1"/>
    <col min="5" max="5" width="13.5" bestFit="1" customWidth="1"/>
    <col min="6" max="6" width="12.5" bestFit="1" customWidth="1"/>
    <col min="7" max="7" width="14" bestFit="1" customWidth="1"/>
    <col min="8" max="8" width="32" bestFit="1" customWidth="1"/>
  </cols>
  <sheetData>
    <row r="2" spans="2:8" x14ac:dyDescent="0.2">
      <c r="B2" s="60" t="s">
        <v>81</v>
      </c>
      <c r="C2" s="61"/>
      <c r="D2" s="61"/>
      <c r="E2" s="61"/>
      <c r="F2" s="61"/>
      <c r="G2" s="61"/>
      <c r="H2" s="62"/>
    </row>
    <row r="3" spans="2:8" ht="16" x14ac:dyDescent="0.2">
      <c r="B3" s="34"/>
      <c r="C3" s="35" t="s">
        <v>82</v>
      </c>
      <c r="D3" s="35" t="s">
        <v>83</v>
      </c>
      <c r="E3" s="35" t="s">
        <v>84</v>
      </c>
      <c r="F3" s="35" t="s">
        <v>85</v>
      </c>
      <c r="G3" s="36" t="s">
        <v>86</v>
      </c>
      <c r="H3" s="36" t="s">
        <v>87</v>
      </c>
    </row>
    <row r="4" spans="2:8" x14ac:dyDescent="0.2">
      <c r="B4" s="34"/>
      <c r="C4" s="37" t="s">
        <v>88</v>
      </c>
      <c r="D4" s="37" t="s">
        <v>89</v>
      </c>
      <c r="E4" s="37" t="s">
        <v>90</v>
      </c>
      <c r="F4" s="37" t="s">
        <v>91</v>
      </c>
      <c r="G4" s="37" t="s">
        <v>92</v>
      </c>
      <c r="H4" s="32" t="s">
        <v>93</v>
      </c>
    </row>
    <row r="5" spans="2:8" x14ac:dyDescent="0.2">
      <c r="B5" s="34"/>
      <c r="C5" s="34">
        <f>MAX(B24:B73)</f>
        <v>50</v>
      </c>
      <c r="D5" s="34">
        <f>COUNTIF(D24:D73,"Hombre")</f>
        <v>44</v>
      </c>
      <c r="E5" s="34">
        <f>COUNTIF(E24:E73,"SIN")</f>
        <v>2</v>
      </c>
      <c r="F5" s="34">
        <f>COUNTIF(F24:F73,"Mexicana")</f>
        <v>47</v>
      </c>
      <c r="G5" s="34">
        <f>COUNTIFS(G24:G73,"20&gt;=30")</f>
        <v>0</v>
      </c>
      <c r="H5" s="38">
        <f>COUNTIF(H24:H73,"Pruebas Opticas No Destructivas")</f>
        <v>10</v>
      </c>
    </row>
    <row r="6" spans="2:8" x14ac:dyDescent="0.2">
      <c r="B6" s="34"/>
      <c r="C6" s="34"/>
      <c r="D6" s="37" t="s">
        <v>94</v>
      </c>
      <c r="E6" s="37" t="s">
        <v>95</v>
      </c>
      <c r="F6" s="37" t="s">
        <v>96</v>
      </c>
      <c r="G6" s="37" t="s">
        <v>97</v>
      </c>
      <c r="H6" s="32" t="s">
        <v>98</v>
      </c>
    </row>
    <row r="7" spans="2:8" x14ac:dyDescent="0.2">
      <c r="B7" s="34"/>
      <c r="C7" s="34"/>
      <c r="D7" s="34">
        <f>COUNTIF(D24:D73,"Mujer")</f>
        <v>6</v>
      </c>
      <c r="E7" s="34">
        <f>COUNTIF(E24:E73,"Candidato")</f>
        <v>0</v>
      </c>
      <c r="F7" s="34">
        <f>COUNTIF(F24:F73,"Extranjera")</f>
        <v>3</v>
      </c>
      <c r="G7" s="34">
        <f>COUNTIFS(G24:G73,"&gt;30")-COUNTIFS(G24:G73,"&gt;40")</f>
        <v>4</v>
      </c>
      <c r="H7" s="38">
        <f>COUNTIF(H24:H73,"Fibras Opticas y Laseres")</f>
        <v>13</v>
      </c>
    </row>
    <row r="8" spans="2:8" x14ac:dyDescent="0.2">
      <c r="B8" s="34"/>
      <c r="C8" s="34"/>
      <c r="D8" s="34"/>
      <c r="E8" s="37" t="s">
        <v>99</v>
      </c>
      <c r="F8" s="34"/>
      <c r="G8" s="37" t="s">
        <v>100</v>
      </c>
      <c r="H8" s="32" t="s">
        <v>101</v>
      </c>
    </row>
    <row r="9" spans="2:8" x14ac:dyDescent="0.2">
      <c r="B9" s="34"/>
      <c r="C9" s="34"/>
      <c r="D9" s="34"/>
      <c r="E9" s="34">
        <f>COUNTIF(E24:E73,"I")</f>
        <v>14</v>
      </c>
      <c r="F9" s="34"/>
      <c r="G9" s="34">
        <f>COUNTIFS(G24:G73,"&gt;40")-COUNTIFS(G24:G73,"&gt;50")</f>
        <v>12</v>
      </c>
      <c r="H9" s="38">
        <f>COUNTIF(H24:H73,"Nanofotónica")</f>
        <v>12</v>
      </c>
    </row>
    <row r="10" spans="2:8" x14ac:dyDescent="0.2">
      <c r="B10" s="34"/>
      <c r="C10" s="34"/>
      <c r="D10" s="34"/>
      <c r="E10" s="37" t="s">
        <v>102</v>
      </c>
      <c r="F10" s="34"/>
      <c r="G10" s="37" t="s">
        <v>103</v>
      </c>
      <c r="H10" s="39" t="s">
        <v>104</v>
      </c>
    </row>
    <row r="11" spans="2:8" x14ac:dyDescent="0.2">
      <c r="B11" s="34"/>
      <c r="C11" s="34"/>
      <c r="D11" s="34"/>
      <c r="E11" s="34">
        <f>COUNTIF(E24:E73,"II")</f>
        <v>20</v>
      </c>
      <c r="F11" s="34"/>
      <c r="G11" s="34">
        <f>COUNTIFS(G24:G73,"&gt;50")-COUNTIFS(G24:G73,"&gt;60")</f>
        <v>23</v>
      </c>
      <c r="H11" s="38">
        <f>COUNTIF(H24:H73,"Polarimetría")</f>
        <v>1</v>
      </c>
    </row>
    <row r="12" spans="2:8" x14ac:dyDescent="0.2">
      <c r="B12" s="34"/>
      <c r="C12" s="34"/>
      <c r="D12" s="34"/>
      <c r="E12" s="37" t="s">
        <v>105</v>
      </c>
      <c r="F12" s="34"/>
      <c r="G12" s="37" t="s">
        <v>106</v>
      </c>
      <c r="H12" s="39" t="s">
        <v>107</v>
      </c>
    </row>
    <row r="13" spans="2:8" x14ac:dyDescent="0.2">
      <c r="B13" s="34"/>
      <c r="C13" s="34"/>
      <c r="D13" s="34"/>
      <c r="E13" s="34">
        <f>COUNTIF(E24:E73,"III")</f>
        <v>13</v>
      </c>
      <c r="F13" s="34"/>
      <c r="G13" s="34">
        <f>COUNTIFS(G24:G73,"&gt;60")-COUNTIFS(G24:G73,"&gt;70")</f>
        <v>8</v>
      </c>
      <c r="H13" s="38">
        <f>COUNTIF(H24:H73,"Optica No Lineal")</f>
        <v>5</v>
      </c>
    </row>
    <row r="14" spans="2:8" x14ac:dyDescent="0.2">
      <c r="B14" s="34"/>
      <c r="C14" s="34"/>
      <c r="D14" s="34"/>
      <c r="E14" s="37" t="s">
        <v>108</v>
      </c>
      <c r="F14" s="34"/>
      <c r="G14" s="37" t="s">
        <v>109</v>
      </c>
      <c r="H14" s="32" t="s">
        <v>110</v>
      </c>
    </row>
    <row r="15" spans="2:8" x14ac:dyDescent="0.2">
      <c r="B15" s="34"/>
      <c r="C15" s="34"/>
      <c r="D15" s="34"/>
      <c r="E15" s="34">
        <f>COUNTIF(E24:E73,"E")</f>
        <v>1</v>
      </c>
      <c r="F15" s="34"/>
      <c r="G15" s="34">
        <f>COUNTIFS(G24:G73,"&gt;70")-COUNTIFS(G24:G73,"&gt;80")</f>
        <v>3</v>
      </c>
      <c r="H15" s="38">
        <f>COUNTIF(H24:H73,"Ingenieria Optica")</f>
        <v>5</v>
      </c>
    </row>
    <row r="16" spans="2:8" x14ac:dyDescent="0.2">
      <c r="B16" s="34"/>
      <c r="C16" s="40"/>
      <c r="D16" s="40"/>
      <c r="E16" s="40"/>
      <c r="F16" s="40"/>
      <c r="G16" s="40"/>
      <c r="H16" s="39" t="s">
        <v>111</v>
      </c>
    </row>
    <row r="17" spans="2:8" x14ac:dyDescent="0.2">
      <c r="B17" s="34"/>
      <c r="C17" s="40"/>
      <c r="D17" s="40"/>
      <c r="E17" s="40"/>
      <c r="F17" s="40"/>
      <c r="G17" s="40"/>
      <c r="H17" s="38">
        <f>COUNTIF(H24:H73,"Alamacenamiento De Energía")</f>
        <v>1</v>
      </c>
    </row>
    <row r="18" spans="2:8" x14ac:dyDescent="0.2">
      <c r="B18" s="34"/>
      <c r="C18" s="40"/>
      <c r="D18" s="40"/>
      <c r="E18" s="40"/>
      <c r="F18" s="40"/>
      <c r="G18" s="40"/>
      <c r="H18" s="32" t="s">
        <v>112</v>
      </c>
    </row>
    <row r="19" spans="2:8" x14ac:dyDescent="0.2">
      <c r="B19" s="34"/>
      <c r="C19" s="40"/>
      <c r="D19" s="40"/>
      <c r="E19" s="40"/>
      <c r="F19" s="40"/>
      <c r="G19" s="40"/>
      <c r="H19" s="40">
        <f>COUNTIF(H24:H73,"Láseres Y Dispositivos De Fibra Óptica")</f>
        <v>1</v>
      </c>
    </row>
    <row r="20" spans="2:8" x14ac:dyDescent="0.2">
      <c r="B20" s="34"/>
      <c r="C20" s="40"/>
      <c r="D20" s="40"/>
      <c r="E20" s="40"/>
      <c r="F20" s="40"/>
      <c r="G20" s="40"/>
      <c r="H20" s="32" t="s">
        <v>113</v>
      </c>
    </row>
    <row r="21" spans="2:8" x14ac:dyDescent="0.2">
      <c r="B21" s="34"/>
      <c r="C21" s="40"/>
      <c r="D21" s="40"/>
      <c r="E21" s="40"/>
      <c r="F21" s="40"/>
      <c r="G21" s="40"/>
      <c r="H21" s="40">
        <f>COUNTIF(H24:H73,"Industria 4.0 E Inteligencia Artificial")</f>
        <v>1</v>
      </c>
    </row>
    <row r="22" spans="2:8" x14ac:dyDescent="0.2">
      <c r="B22" s="34"/>
      <c r="C22" s="40"/>
      <c r="D22" s="40"/>
      <c r="E22" s="40"/>
      <c r="F22" s="40"/>
      <c r="G22" s="40"/>
      <c r="H22" s="32" t="s">
        <v>104</v>
      </c>
    </row>
    <row r="23" spans="2:8" x14ac:dyDescent="0.2">
      <c r="B23" s="34"/>
      <c r="C23" s="40"/>
      <c r="D23" s="40"/>
      <c r="E23" s="40"/>
      <c r="F23" s="40"/>
      <c r="G23" s="40"/>
      <c r="H23" s="40">
        <f>COUNTIF(H24:H73,"Industria 4.0 E Inteligencia Artificial")</f>
        <v>1</v>
      </c>
    </row>
    <row r="24" spans="2:8" x14ac:dyDescent="0.2">
      <c r="B24" s="34">
        <v>1</v>
      </c>
      <c r="C24" s="32" t="s">
        <v>114</v>
      </c>
      <c r="D24" s="32" t="s">
        <v>89</v>
      </c>
      <c r="E24" s="33" t="s">
        <v>102</v>
      </c>
      <c r="F24" s="32" t="s">
        <v>115</v>
      </c>
      <c r="G24" s="33">
        <v>58</v>
      </c>
      <c r="H24" s="32" t="s">
        <v>93</v>
      </c>
    </row>
    <row r="25" spans="2:8" x14ac:dyDescent="0.2">
      <c r="B25" s="34">
        <v>2</v>
      </c>
      <c r="C25" s="32" t="s">
        <v>116</v>
      </c>
      <c r="D25" s="32" t="s">
        <v>89</v>
      </c>
      <c r="E25" s="33" t="s">
        <v>99</v>
      </c>
      <c r="F25" s="32" t="s">
        <v>115</v>
      </c>
      <c r="G25" s="33">
        <v>34</v>
      </c>
      <c r="H25" s="32" t="s">
        <v>111</v>
      </c>
    </row>
    <row r="26" spans="2:8" x14ac:dyDescent="0.2">
      <c r="B26" s="34">
        <v>3</v>
      </c>
      <c r="C26" s="32" t="s">
        <v>117</v>
      </c>
      <c r="D26" s="32" t="s">
        <v>89</v>
      </c>
      <c r="E26" s="33" t="s">
        <v>102</v>
      </c>
      <c r="F26" s="32" t="s">
        <v>115</v>
      </c>
      <c r="G26" s="33">
        <v>45</v>
      </c>
      <c r="H26" s="32" t="s">
        <v>112</v>
      </c>
    </row>
    <row r="27" spans="2:8" x14ac:dyDescent="0.2">
      <c r="B27" s="34">
        <v>4</v>
      </c>
      <c r="C27" s="32" t="s">
        <v>118</v>
      </c>
      <c r="D27" s="32" t="s">
        <v>89</v>
      </c>
      <c r="E27" s="33" t="s">
        <v>99</v>
      </c>
      <c r="F27" s="32" t="s">
        <v>115</v>
      </c>
      <c r="G27" s="33">
        <v>55</v>
      </c>
      <c r="H27" s="32" t="s">
        <v>101</v>
      </c>
    </row>
    <row r="28" spans="2:8" x14ac:dyDescent="0.2">
      <c r="B28" s="34">
        <v>5</v>
      </c>
      <c r="C28" s="32" t="s">
        <v>119</v>
      </c>
      <c r="D28" s="32" t="s">
        <v>89</v>
      </c>
      <c r="E28" s="33" t="s">
        <v>105</v>
      </c>
      <c r="F28" s="32" t="s">
        <v>115</v>
      </c>
      <c r="G28" s="33">
        <v>63</v>
      </c>
      <c r="H28" s="32" t="s">
        <v>98</v>
      </c>
    </row>
    <row r="29" spans="2:8" x14ac:dyDescent="0.2">
      <c r="B29" s="34">
        <v>6</v>
      </c>
      <c r="C29" s="32" t="s">
        <v>120</v>
      </c>
      <c r="D29" s="32" t="s">
        <v>89</v>
      </c>
      <c r="E29" s="33" t="s">
        <v>121</v>
      </c>
      <c r="F29" s="32" t="s">
        <v>115</v>
      </c>
      <c r="G29" s="33">
        <v>54</v>
      </c>
      <c r="H29" s="32" t="s">
        <v>93</v>
      </c>
    </row>
    <row r="30" spans="2:8" x14ac:dyDescent="0.2">
      <c r="B30" s="34">
        <v>7</v>
      </c>
      <c r="C30" s="32" t="s">
        <v>122</v>
      </c>
      <c r="D30" s="32" t="s">
        <v>89</v>
      </c>
      <c r="E30" s="33" t="s">
        <v>102</v>
      </c>
      <c r="F30" s="32" t="s">
        <v>115</v>
      </c>
      <c r="G30" s="33">
        <v>74</v>
      </c>
      <c r="H30" s="32" t="s">
        <v>110</v>
      </c>
    </row>
    <row r="31" spans="2:8" x14ac:dyDescent="0.2">
      <c r="B31" s="34">
        <v>8</v>
      </c>
      <c r="C31" s="32" t="s">
        <v>123</v>
      </c>
      <c r="D31" s="32" t="s">
        <v>89</v>
      </c>
      <c r="E31" s="33" t="s">
        <v>99</v>
      </c>
      <c r="F31" s="32" t="s">
        <v>115</v>
      </c>
      <c r="G31" s="33">
        <v>39</v>
      </c>
      <c r="H31" s="32" t="s">
        <v>101</v>
      </c>
    </row>
    <row r="32" spans="2:8" x14ac:dyDescent="0.2">
      <c r="B32" s="34">
        <v>9</v>
      </c>
      <c r="C32" s="32" t="s">
        <v>124</v>
      </c>
      <c r="D32" s="32" t="s">
        <v>89</v>
      </c>
      <c r="E32" s="33" t="s">
        <v>102</v>
      </c>
      <c r="F32" s="32" t="s">
        <v>115</v>
      </c>
      <c r="G32" s="33">
        <v>53</v>
      </c>
      <c r="H32" s="32" t="s">
        <v>107</v>
      </c>
    </row>
    <row r="33" spans="2:8" x14ac:dyDescent="0.2">
      <c r="B33" s="34">
        <v>10</v>
      </c>
      <c r="C33" s="32" t="s">
        <v>125</v>
      </c>
      <c r="D33" s="32" t="s">
        <v>89</v>
      </c>
      <c r="E33" s="33" t="s">
        <v>105</v>
      </c>
      <c r="F33" s="32" t="s">
        <v>115</v>
      </c>
      <c r="G33" s="33">
        <v>46</v>
      </c>
      <c r="H33" s="32" t="s">
        <v>107</v>
      </c>
    </row>
    <row r="34" spans="2:8" x14ac:dyDescent="0.2">
      <c r="B34" s="34">
        <v>11</v>
      </c>
      <c r="C34" s="32" t="s">
        <v>126</v>
      </c>
      <c r="D34" s="32" t="s">
        <v>89</v>
      </c>
      <c r="E34" s="33" t="s">
        <v>99</v>
      </c>
      <c r="F34" s="32" t="s">
        <v>115</v>
      </c>
      <c r="G34" s="33">
        <v>60</v>
      </c>
      <c r="H34" s="32" t="s">
        <v>93</v>
      </c>
    </row>
    <row r="35" spans="2:8" x14ac:dyDescent="0.2">
      <c r="B35" s="34">
        <v>12</v>
      </c>
      <c r="C35" s="32" t="s">
        <v>127</v>
      </c>
      <c r="D35" s="32" t="s">
        <v>89</v>
      </c>
      <c r="E35" s="33" t="s">
        <v>102</v>
      </c>
      <c r="F35" s="32" t="s">
        <v>115</v>
      </c>
      <c r="G35" s="33">
        <v>48</v>
      </c>
      <c r="H35" s="32" t="s">
        <v>93</v>
      </c>
    </row>
    <row r="36" spans="2:8" x14ac:dyDescent="0.2">
      <c r="B36" s="34">
        <v>13</v>
      </c>
      <c r="C36" s="32" t="s">
        <v>128</v>
      </c>
      <c r="D36" s="32" t="s">
        <v>89</v>
      </c>
      <c r="E36" s="33" t="s">
        <v>99</v>
      </c>
      <c r="F36" s="32" t="s">
        <v>115</v>
      </c>
      <c r="G36" s="33">
        <v>46</v>
      </c>
      <c r="H36" s="32" t="s">
        <v>101</v>
      </c>
    </row>
    <row r="37" spans="2:8" x14ac:dyDescent="0.2">
      <c r="B37" s="34">
        <v>14</v>
      </c>
      <c r="C37" s="32" t="s">
        <v>129</v>
      </c>
      <c r="D37" s="32" t="s">
        <v>89</v>
      </c>
      <c r="E37" s="33" t="s">
        <v>105</v>
      </c>
      <c r="F37" s="32" t="s">
        <v>115</v>
      </c>
      <c r="G37" s="33">
        <v>58</v>
      </c>
      <c r="H37" s="32" t="s">
        <v>101</v>
      </c>
    </row>
    <row r="38" spans="2:8" x14ac:dyDescent="0.2">
      <c r="B38" s="34">
        <v>15</v>
      </c>
      <c r="C38" s="32" t="s">
        <v>130</v>
      </c>
      <c r="D38" s="32" t="s">
        <v>89</v>
      </c>
      <c r="E38" s="33" t="s">
        <v>99</v>
      </c>
      <c r="F38" s="32" t="s">
        <v>115</v>
      </c>
      <c r="G38" s="33">
        <v>49</v>
      </c>
      <c r="H38" s="32" t="s">
        <v>93</v>
      </c>
    </row>
    <row r="39" spans="2:8" x14ac:dyDescent="0.2">
      <c r="B39" s="34">
        <v>16</v>
      </c>
      <c r="C39" s="32" t="s">
        <v>131</v>
      </c>
      <c r="D39" s="32" t="s">
        <v>89</v>
      </c>
      <c r="E39" s="33" t="s">
        <v>102</v>
      </c>
      <c r="F39" s="32" t="s">
        <v>115</v>
      </c>
      <c r="G39" s="33">
        <v>50</v>
      </c>
      <c r="H39" s="32" t="s">
        <v>107</v>
      </c>
    </row>
    <row r="40" spans="2:8" x14ac:dyDescent="0.2">
      <c r="B40" s="34">
        <v>17</v>
      </c>
      <c r="C40" s="32" t="s">
        <v>132</v>
      </c>
      <c r="D40" s="32" t="s">
        <v>94</v>
      </c>
      <c r="E40" s="33" t="s">
        <v>102</v>
      </c>
      <c r="F40" s="32" t="s">
        <v>115</v>
      </c>
      <c r="G40" s="33">
        <v>54</v>
      </c>
      <c r="H40" s="32" t="s">
        <v>93</v>
      </c>
    </row>
    <row r="41" spans="2:8" x14ac:dyDescent="0.2">
      <c r="B41" s="34">
        <v>18</v>
      </c>
      <c r="C41" s="32" t="s">
        <v>133</v>
      </c>
      <c r="D41" s="32" t="s">
        <v>89</v>
      </c>
      <c r="E41" s="33" t="s">
        <v>105</v>
      </c>
      <c r="F41" s="32" t="s">
        <v>115</v>
      </c>
      <c r="G41" s="33">
        <v>61</v>
      </c>
      <c r="H41" s="32" t="s">
        <v>98</v>
      </c>
    </row>
    <row r="42" spans="2:8" x14ac:dyDescent="0.2">
      <c r="B42" s="34">
        <v>19</v>
      </c>
      <c r="C42" s="32" t="s">
        <v>134</v>
      </c>
      <c r="D42" s="32" t="s">
        <v>89</v>
      </c>
      <c r="E42" s="33" t="s">
        <v>99</v>
      </c>
      <c r="F42" s="32" t="s">
        <v>115</v>
      </c>
      <c r="G42" s="33">
        <v>61</v>
      </c>
      <c r="H42" s="32" t="s">
        <v>101</v>
      </c>
    </row>
    <row r="43" spans="2:8" x14ac:dyDescent="0.2">
      <c r="B43" s="34">
        <v>20</v>
      </c>
      <c r="C43" s="32" t="s">
        <v>135</v>
      </c>
      <c r="D43" s="32" t="s">
        <v>89</v>
      </c>
      <c r="E43" s="33" t="s">
        <v>102</v>
      </c>
      <c r="F43" s="32" t="s">
        <v>115</v>
      </c>
      <c r="G43" s="33">
        <v>57</v>
      </c>
      <c r="H43" s="32" t="s">
        <v>110</v>
      </c>
    </row>
    <row r="44" spans="2:8" x14ac:dyDescent="0.2">
      <c r="B44" s="34">
        <v>21</v>
      </c>
      <c r="C44" s="32" t="s">
        <v>136</v>
      </c>
      <c r="D44" s="32" t="s">
        <v>89</v>
      </c>
      <c r="E44" s="33" t="s">
        <v>99</v>
      </c>
      <c r="F44" s="32" t="s">
        <v>115</v>
      </c>
      <c r="G44" s="33">
        <v>75</v>
      </c>
      <c r="H44" s="32" t="s">
        <v>110</v>
      </c>
    </row>
    <row r="45" spans="2:8" x14ac:dyDescent="0.2">
      <c r="B45" s="34">
        <v>22</v>
      </c>
      <c r="C45" s="32" t="s">
        <v>137</v>
      </c>
      <c r="D45" s="32" t="s">
        <v>89</v>
      </c>
      <c r="E45" s="33" t="s">
        <v>105</v>
      </c>
      <c r="F45" s="32" t="s">
        <v>115</v>
      </c>
      <c r="G45" s="33">
        <v>54</v>
      </c>
      <c r="H45" s="32" t="s">
        <v>107</v>
      </c>
    </row>
    <row r="46" spans="2:8" x14ac:dyDescent="0.2">
      <c r="B46" s="34">
        <v>23</v>
      </c>
      <c r="C46" s="32" t="s">
        <v>138</v>
      </c>
      <c r="D46" s="32" t="s">
        <v>94</v>
      </c>
      <c r="E46" s="33" t="s">
        <v>102</v>
      </c>
      <c r="F46" s="32" t="s">
        <v>115</v>
      </c>
      <c r="G46" s="33">
        <v>69</v>
      </c>
      <c r="H46" s="32" t="s">
        <v>98</v>
      </c>
    </row>
    <row r="47" spans="2:8" x14ac:dyDescent="0.2">
      <c r="B47" s="34">
        <v>24</v>
      </c>
      <c r="C47" s="32" t="s">
        <v>139</v>
      </c>
      <c r="D47" s="32" t="s">
        <v>94</v>
      </c>
      <c r="E47" s="33" t="s">
        <v>105</v>
      </c>
      <c r="F47" s="32" t="s">
        <v>115</v>
      </c>
      <c r="G47" s="33">
        <v>64</v>
      </c>
      <c r="H47" s="32" t="s">
        <v>93</v>
      </c>
    </row>
    <row r="48" spans="2:8" x14ac:dyDescent="0.2">
      <c r="B48" s="34">
        <v>25</v>
      </c>
      <c r="C48" s="32" t="s">
        <v>140</v>
      </c>
      <c r="D48" s="32" t="s">
        <v>89</v>
      </c>
      <c r="E48" s="33" t="s">
        <v>99</v>
      </c>
      <c r="F48" s="32" t="s">
        <v>115</v>
      </c>
      <c r="G48" s="33">
        <v>44</v>
      </c>
      <c r="H48" s="32" t="s">
        <v>98</v>
      </c>
    </row>
    <row r="49" spans="2:8" x14ac:dyDescent="0.2">
      <c r="B49" s="34">
        <v>26</v>
      </c>
      <c r="C49" s="32" t="s">
        <v>141</v>
      </c>
      <c r="D49" s="32" t="s">
        <v>89</v>
      </c>
      <c r="E49" s="33" t="s">
        <v>99</v>
      </c>
      <c r="F49" s="32" t="s">
        <v>115</v>
      </c>
      <c r="G49" s="33">
        <v>52</v>
      </c>
      <c r="H49" s="32" t="s">
        <v>110</v>
      </c>
    </row>
    <row r="50" spans="2:8" x14ac:dyDescent="0.2">
      <c r="B50" s="34">
        <v>27</v>
      </c>
      <c r="C50" s="32" t="s">
        <v>142</v>
      </c>
      <c r="D50" s="32" t="s">
        <v>89</v>
      </c>
      <c r="E50" s="33" t="s">
        <v>105</v>
      </c>
      <c r="F50" s="32" t="s">
        <v>115</v>
      </c>
      <c r="G50" s="33">
        <v>54</v>
      </c>
      <c r="H50" s="32" t="s">
        <v>98</v>
      </c>
    </row>
    <row r="51" spans="2:8" x14ac:dyDescent="0.2">
      <c r="B51" s="34">
        <v>28</v>
      </c>
      <c r="C51" s="32" t="s">
        <v>143</v>
      </c>
      <c r="D51" s="32" t="s">
        <v>89</v>
      </c>
      <c r="E51" s="33" t="s">
        <v>105</v>
      </c>
      <c r="F51" s="32" t="s">
        <v>115</v>
      </c>
      <c r="G51" s="33">
        <v>51</v>
      </c>
      <c r="H51" s="32" t="s">
        <v>98</v>
      </c>
    </row>
    <row r="52" spans="2:8" x14ac:dyDescent="0.2">
      <c r="B52" s="34">
        <v>29</v>
      </c>
      <c r="C52" s="32" t="s">
        <v>144</v>
      </c>
      <c r="D52" s="32" t="s">
        <v>89</v>
      </c>
      <c r="E52" s="33" t="s">
        <v>102</v>
      </c>
      <c r="F52" s="32" t="s">
        <v>115</v>
      </c>
      <c r="G52" s="33">
        <v>56</v>
      </c>
      <c r="H52" s="32" t="s">
        <v>98</v>
      </c>
    </row>
    <row r="53" spans="2:8" x14ac:dyDescent="0.2">
      <c r="B53" s="34">
        <v>30</v>
      </c>
      <c r="C53" s="32" t="s">
        <v>145</v>
      </c>
      <c r="D53" s="32" t="s">
        <v>89</v>
      </c>
      <c r="E53" s="33" t="s">
        <v>105</v>
      </c>
      <c r="F53" s="32" t="s">
        <v>115</v>
      </c>
      <c r="G53" s="33">
        <v>63</v>
      </c>
      <c r="H53" s="32" t="s">
        <v>101</v>
      </c>
    </row>
    <row r="54" spans="2:8" x14ac:dyDescent="0.2">
      <c r="B54" s="34">
        <v>31</v>
      </c>
      <c r="C54" s="32" t="s">
        <v>146</v>
      </c>
      <c r="D54" s="32" t="s">
        <v>89</v>
      </c>
      <c r="E54" s="33" t="s">
        <v>108</v>
      </c>
      <c r="F54" s="32" t="s">
        <v>115</v>
      </c>
      <c r="G54" s="33">
        <v>67</v>
      </c>
      <c r="H54" s="32" t="s">
        <v>98</v>
      </c>
    </row>
    <row r="55" spans="2:8" x14ac:dyDescent="0.2">
      <c r="B55" s="34">
        <v>32</v>
      </c>
      <c r="C55" s="32" t="s">
        <v>147</v>
      </c>
      <c r="D55" s="32" t="s">
        <v>89</v>
      </c>
      <c r="E55" s="33" t="s">
        <v>102</v>
      </c>
      <c r="F55" s="32" t="s">
        <v>115</v>
      </c>
      <c r="G55" s="33">
        <v>60</v>
      </c>
      <c r="H55" s="32" t="s">
        <v>107</v>
      </c>
    </row>
    <row r="56" spans="2:8" x14ac:dyDescent="0.2">
      <c r="B56" s="34">
        <v>33</v>
      </c>
      <c r="C56" s="32" t="s">
        <v>148</v>
      </c>
      <c r="D56" s="32" t="s">
        <v>89</v>
      </c>
      <c r="E56" s="33" t="s">
        <v>102</v>
      </c>
      <c r="F56" s="32" t="s">
        <v>149</v>
      </c>
      <c r="G56" s="33">
        <v>72</v>
      </c>
      <c r="H56" s="32" t="s">
        <v>98</v>
      </c>
    </row>
    <row r="57" spans="2:8" x14ac:dyDescent="0.2">
      <c r="B57" s="34">
        <v>34</v>
      </c>
      <c r="C57" s="32" t="s">
        <v>150</v>
      </c>
      <c r="D57" s="32" t="s">
        <v>89</v>
      </c>
      <c r="E57" s="33" t="s">
        <v>105</v>
      </c>
      <c r="F57" s="32" t="s">
        <v>115</v>
      </c>
      <c r="G57" s="33">
        <v>56</v>
      </c>
      <c r="H57" s="32" t="s">
        <v>98</v>
      </c>
    </row>
    <row r="58" spans="2:8" x14ac:dyDescent="0.2">
      <c r="B58" s="34">
        <v>35</v>
      </c>
      <c r="C58" s="32" t="s">
        <v>151</v>
      </c>
      <c r="D58" s="32" t="s">
        <v>89</v>
      </c>
      <c r="E58" s="33" t="s">
        <v>102</v>
      </c>
      <c r="F58" s="32" t="s">
        <v>115</v>
      </c>
      <c r="G58" s="33">
        <v>55</v>
      </c>
      <c r="H58" s="32" t="s">
        <v>93</v>
      </c>
    </row>
    <row r="59" spans="2:8" x14ac:dyDescent="0.2">
      <c r="B59" s="34">
        <v>36</v>
      </c>
      <c r="C59" s="32" t="s">
        <v>152</v>
      </c>
      <c r="D59" s="32" t="s">
        <v>89</v>
      </c>
      <c r="E59" s="33" t="s">
        <v>102</v>
      </c>
      <c r="F59" s="32" t="s">
        <v>115</v>
      </c>
      <c r="G59" s="33">
        <v>58</v>
      </c>
      <c r="H59" s="32" t="s">
        <v>93</v>
      </c>
    </row>
    <row r="60" spans="2:8" x14ac:dyDescent="0.2">
      <c r="B60" s="34">
        <v>37</v>
      </c>
      <c r="C60" s="32" t="s">
        <v>153</v>
      </c>
      <c r="D60" s="32" t="s">
        <v>89</v>
      </c>
      <c r="E60" s="33" t="s">
        <v>102</v>
      </c>
      <c r="F60" s="32" t="s">
        <v>115</v>
      </c>
      <c r="G60" s="33">
        <v>54</v>
      </c>
      <c r="H60" s="32" t="s">
        <v>110</v>
      </c>
    </row>
    <row r="61" spans="2:8" x14ac:dyDescent="0.2">
      <c r="B61" s="34">
        <v>38</v>
      </c>
      <c r="C61" s="32" t="s">
        <v>154</v>
      </c>
      <c r="D61" s="32" t="s">
        <v>94</v>
      </c>
      <c r="E61" s="33" t="s">
        <v>102</v>
      </c>
      <c r="F61" s="32" t="s">
        <v>149</v>
      </c>
      <c r="G61" s="33">
        <v>49</v>
      </c>
      <c r="H61" s="32" t="s">
        <v>101</v>
      </c>
    </row>
    <row r="62" spans="2:8" x14ac:dyDescent="0.2">
      <c r="B62" s="34">
        <v>39</v>
      </c>
      <c r="C62" s="32" t="s">
        <v>155</v>
      </c>
      <c r="D62" s="32" t="s">
        <v>89</v>
      </c>
      <c r="E62" s="33" t="s">
        <v>102</v>
      </c>
      <c r="F62" s="32" t="s">
        <v>115</v>
      </c>
      <c r="G62" s="33">
        <v>55</v>
      </c>
      <c r="H62" s="32" t="s">
        <v>101</v>
      </c>
    </row>
    <row r="63" spans="2:8" x14ac:dyDescent="0.2">
      <c r="B63" s="34">
        <v>40</v>
      </c>
      <c r="C63" s="32" t="s">
        <v>156</v>
      </c>
      <c r="D63" s="32" t="s">
        <v>89</v>
      </c>
      <c r="E63" s="33" t="s">
        <v>105</v>
      </c>
      <c r="F63" s="32" t="s">
        <v>149</v>
      </c>
      <c r="G63" s="33">
        <v>50</v>
      </c>
      <c r="H63" s="32" t="s">
        <v>98</v>
      </c>
    </row>
    <row r="64" spans="2:8" x14ac:dyDescent="0.2">
      <c r="B64" s="34">
        <v>41</v>
      </c>
      <c r="C64" s="32" t="s">
        <v>157</v>
      </c>
      <c r="D64" s="32" t="s">
        <v>89</v>
      </c>
      <c r="E64" s="33" t="s">
        <v>102</v>
      </c>
      <c r="F64" s="32" t="s">
        <v>115</v>
      </c>
      <c r="G64" s="33">
        <v>43</v>
      </c>
      <c r="H64" s="32" t="s">
        <v>101</v>
      </c>
    </row>
    <row r="65" spans="2:8" x14ac:dyDescent="0.2">
      <c r="B65" s="34">
        <v>42</v>
      </c>
      <c r="C65" s="32" t="s">
        <v>158</v>
      </c>
      <c r="D65" s="32" t="s">
        <v>89</v>
      </c>
      <c r="E65" s="33" t="s">
        <v>105</v>
      </c>
      <c r="F65" s="32" t="s">
        <v>115</v>
      </c>
      <c r="G65" s="33">
        <v>55</v>
      </c>
      <c r="H65" s="32" t="s">
        <v>101</v>
      </c>
    </row>
    <row r="66" spans="2:8" x14ac:dyDescent="0.2">
      <c r="B66" s="34">
        <v>43</v>
      </c>
      <c r="C66" s="32" t="s">
        <v>159</v>
      </c>
      <c r="D66" s="32" t="s">
        <v>89</v>
      </c>
      <c r="E66" s="33" t="s">
        <v>99</v>
      </c>
      <c r="F66" s="32" t="s">
        <v>115</v>
      </c>
      <c r="G66" s="33">
        <v>39</v>
      </c>
      <c r="H66" s="32" t="s">
        <v>160</v>
      </c>
    </row>
    <row r="67" spans="2:8" x14ac:dyDescent="0.2">
      <c r="B67" s="34">
        <v>44</v>
      </c>
      <c r="C67" s="32" t="s">
        <v>161</v>
      </c>
      <c r="D67" s="32" t="s">
        <v>89</v>
      </c>
      <c r="E67" s="33" t="s">
        <v>99</v>
      </c>
      <c r="F67" s="32" t="s">
        <v>115</v>
      </c>
      <c r="G67" s="33">
        <v>47</v>
      </c>
      <c r="H67" s="32" t="s">
        <v>104</v>
      </c>
    </row>
    <row r="68" spans="2:8" x14ac:dyDescent="0.2">
      <c r="B68" s="34">
        <v>45</v>
      </c>
      <c r="C68" s="32" t="s">
        <v>162</v>
      </c>
      <c r="D68" s="32" t="s">
        <v>94</v>
      </c>
      <c r="E68" s="33" t="s">
        <v>99</v>
      </c>
      <c r="F68" s="32" t="s">
        <v>115</v>
      </c>
      <c r="G68" s="33">
        <v>43</v>
      </c>
      <c r="H68" s="32" t="s">
        <v>101</v>
      </c>
    </row>
    <row r="69" spans="2:8" x14ac:dyDescent="0.2">
      <c r="B69" s="34">
        <v>46</v>
      </c>
      <c r="C69" s="32" t="s">
        <v>163</v>
      </c>
      <c r="D69" s="32" t="s">
        <v>89</v>
      </c>
      <c r="E69" s="33" t="s">
        <v>99</v>
      </c>
      <c r="F69" s="32" t="s">
        <v>115</v>
      </c>
      <c r="G69" s="33">
        <v>36</v>
      </c>
      <c r="H69" s="32" t="s">
        <v>113</v>
      </c>
    </row>
    <row r="70" spans="2:8" x14ac:dyDescent="0.2">
      <c r="B70" s="34">
        <v>47</v>
      </c>
      <c r="C70" s="32" t="s">
        <v>164</v>
      </c>
      <c r="D70" s="32" t="s">
        <v>89</v>
      </c>
      <c r="E70" s="33" t="s">
        <v>105</v>
      </c>
      <c r="F70" s="32" t="s">
        <v>115</v>
      </c>
      <c r="G70" s="33">
        <v>65</v>
      </c>
      <c r="H70" s="32" t="s">
        <v>93</v>
      </c>
    </row>
    <row r="71" spans="2:8" x14ac:dyDescent="0.2">
      <c r="B71" s="34">
        <v>48</v>
      </c>
      <c r="C71" s="32" t="s">
        <v>165</v>
      </c>
      <c r="D71" s="32" t="s">
        <v>89</v>
      </c>
      <c r="E71" s="33" t="s">
        <v>102</v>
      </c>
      <c r="F71" s="32" t="s">
        <v>115</v>
      </c>
      <c r="G71" s="33">
        <v>59</v>
      </c>
      <c r="H71" s="32" t="s">
        <v>98</v>
      </c>
    </row>
    <row r="72" spans="2:8" x14ac:dyDescent="0.2">
      <c r="B72" s="34">
        <v>49</v>
      </c>
      <c r="C72" s="32" t="s">
        <v>166</v>
      </c>
      <c r="D72" s="32" t="s">
        <v>94</v>
      </c>
      <c r="E72" s="33" t="s">
        <v>102</v>
      </c>
      <c r="F72" s="32" t="s">
        <v>115</v>
      </c>
      <c r="G72" s="33">
        <v>51</v>
      </c>
      <c r="H72" s="32" t="s">
        <v>98</v>
      </c>
    </row>
    <row r="73" spans="2:8" x14ac:dyDescent="0.2">
      <c r="B73" s="34">
        <v>50</v>
      </c>
      <c r="C73" s="32" t="s">
        <v>167</v>
      </c>
      <c r="D73" s="32" t="s">
        <v>89</v>
      </c>
      <c r="E73" s="33" t="s">
        <v>121</v>
      </c>
      <c r="F73" s="32" t="s">
        <v>115</v>
      </c>
      <c r="G73" s="33">
        <v>57</v>
      </c>
      <c r="H73" s="32" t="s">
        <v>101</v>
      </c>
    </row>
  </sheetData>
  <mergeCells count="1">
    <mergeCell ref="B2:H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08"/>
  <sheetViews>
    <sheetView zoomScale="95" zoomScaleNormal="95" workbookViewId="0">
      <selection activeCell="E14" sqref="E14"/>
    </sheetView>
  </sheetViews>
  <sheetFormatPr baseColWidth="10" defaultRowHeight="15" x14ac:dyDescent="0.2"/>
  <cols>
    <col min="3" max="3" width="38.1640625" bestFit="1" customWidth="1"/>
    <col min="4" max="4" width="12" customWidth="1"/>
    <col min="5" max="5" width="16.6640625" bestFit="1" customWidth="1"/>
    <col min="6" max="6" width="12.5" bestFit="1" customWidth="1"/>
    <col min="7" max="7" width="11.83203125" bestFit="1" customWidth="1"/>
    <col min="8" max="8" width="20.5" bestFit="1" customWidth="1"/>
  </cols>
  <sheetData>
    <row r="2" spans="2:9" x14ac:dyDescent="0.2">
      <c r="B2" s="41"/>
      <c r="C2" s="60" t="s">
        <v>81</v>
      </c>
      <c r="D2" s="61"/>
      <c r="E2" s="61"/>
      <c r="F2" s="61"/>
      <c r="G2" s="61"/>
      <c r="H2" s="61"/>
      <c r="I2" s="62"/>
    </row>
    <row r="3" spans="2:9" ht="16" x14ac:dyDescent="0.2">
      <c r="B3" s="41"/>
      <c r="C3" s="35" t="s">
        <v>168</v>
      </c>
      <c r="D3" s="35" t="s">
        <v>83</v>
      </c>
      <c r="E3" s="35" t="s">
        <v>169</v>
      </c>
      <c r="F3" s="35" t="s">
        <v>85</v>
      </c>
      <c r="G3" s="35" t="s">
        <v>170</v>
      </c>
      <c r="H3" s="35" t="s">
        <v>171</v>
      </c>
      <c r="I3" s="41"/>
    </row>
    <row r="4" spans="2:9" x14ac:dyDescent="0.2">
      <c r="B4" s="41"/>
      <c r="C4" s="37" t="s">
        <v>172</v>
      </c>
      <c r="D4" s="37" t="s">
        <v>89</v>
      </c>
      <c r="E4" s="37" t="s">
        <v>173</v>
      </c>
      <c r="F4" s="37" t="s">
        <v>115</v>
      </c>
      <c r="G4" s="37" t="s">
        <v>174</v>
      </c>
      <c r="H4" s="37" t="s">
        <v>92</v>
      </c>
      <c r="I4" s="41"/>
    </row>
    <row r="5" spans="2:9" x14ac:dyDescent="0.2">
      <c r="B5" s="41"/>
      <c r="C5" s="34">
        <f>+D5+D7</f>
        <v>192</v>
      </c>
      <c r="D5" s="34">
        <f>COUNTIF(D17:D208,"Hombre")</f>
        <v>122</v>
      </c>
      <c r="E5" s="34">
        <f>COUNTIF(E17:E208,"Básico")</f>
        <v>28</v>
      </c>
      <c r="F5" s="34">
        <f>COUNTIF(F17:F208,"Mexicana")</f>
        <v>189</v>
      </c>
      <c r="G5" s="34">
        <f>COUNTIF(G17:G208,"Administrativo")</f>
        <v>43</v>
      </c>
      <c r="H5" s="34">
        <f>COUNTIFS(H17:H208,"&gt;20")-COUNTIFS(H17:H208,"&gt;30")</f>
        <v>17</v>
      </c>
      <c r="I5" s="41"/>
    </row>
    <row r="6" spans="2:9" x14ac:dyDescent="0.2">
      <c r="B6" s="41"/>
      <c r="C6" s="34"/>
      <c r="D6" s="37" t="s">
        <v>94</v>
      </c>
      <c r="E6" s="37" t="s">
        <v>175</v>
      </c>
      <c r="F6" s="37" t="s">
        <v>149</v>
      </c>
      <c r="G6" s="37" t="s">
        <v>176</v>
      </c>
      <c r="H6" s="37" t="s">
        <v>97</v>
      </c>
      <c r="I6" s="41"/>
    </row>
    <row r="7" spans="2:9" x14ac:dyDescent="0.2">
      <c r="B7" s="41"/>
      <c r="C7" s="34"/>
      <c r="D7" s="34">
        <f>COUNTIF(D17:D208,"Mujer")</f>
        <v>70</v>
      </c>
      <c r="E7" s="34">
        <f>COUNTIF(E17:E208,"Licenciatura")</f>
        <v>72</v>
      </c>
      <c r="F7" s="34">
        <f>COUNTIF(F17:F208,"Extranjera")</f>
        <v>3</v>
      </c>
      <c r="G7" s="42">
        <f>COUNTIF(G17:G208,"Técnico")</f>
        <v>67</v>
      </c>
      <c r="H7" s="34">
        <f>COUNTIFS(H17:H208,"&gt;30")-COUNTIFS(H17:H208,"&gt;40")</f>
        <v>50</v>
      </c>
      <c r="I7" s="41"/>
    </row>
    <row r="8" spans="2:9" x14ac:dyDescent="0.2">
      <c r="B8" s="41"/>
      <c r="C8" s="34"/>
      <c r="D8" s="34"/>
      <c r="E8" s="37" t="s">
        <v>177</v>
      </c>
      <c r="F8" s="34"/>
      <c r="G8" s="37" t="s">
        <v>178</v>
      </c>
      <c r="H8" s="37" t="s">
        <v>100</v>
      </c>
      <c r="I8" s="41"/>
    </row>
    <row r="9" spans="2:9" x14ac:dyDescent="0.2">
      <c r="B9" s="41"/>
      <c r="C9" s="34"/>
      <c r="D9" s="34"/>
      <c r="E9" s="34">
        <f>COUNTIF(E17:E208,"Maestría")</f>
        <v>24</v>
      </c>
      <c r="F9" s="34"/>
      <c r="G9" s="34">
        <f>COUNTIF(G17:G208,"Ingeniero")</f>
        <v>32</v>
      </c>
      <c r="H9" s="34">
        <f>COUNTIFS(H17:H208,"&gt;40")-COUNTIFS(H17:H208,"&gt;50")</f>
        <v>53</v>
      </c>
      <c r="I9" s="41"/>
    </row>
    <row r="10" spans="2:9" x14ac:dyDescent="0.2">
      <c r="B10" s="41"/>
      <c r="C10" s="34"/>
      <c r="D10" s="34"/>
      <c r="E10" s="37" t="s">
        <v>179</v>
      </c>
      <c r="F10" s="34"/>
      <c r="G10" s="37" t="s">
        <v>180</v>
      </c>
      <c r="H10" s="37" t="s">
        <v>103</v>
      </c>
      <c r="I10" s="41"/>
    </row>
    <row r="11" spans="2:9" x14ac:dyDescent="0.2">
      <c r="B11" s="41"/>
      <c r="C11" s="34"/>
      <c r="D11" s="34"/>
      <c r="E11" s="34">
        <f>COUNTIF(E17:E208,"Doctorado")</f>
        <v>68</v>
      </c>
      <c r="F11" s="34"/>
      <c r="G11" s="34">
        <f>COUNTIF(G17:G208,"Investigador")</f>
        <v>50</v>
      </c>
      <c r="H11" s="34">
        <f>COUNTIFS(H17:H208,"&gt;50")-COUNTIFS(H17:H208,"&gt;60")</f>
        <v>55</v>
      </c>
      <c r="I11" s="41"/>
    </row>
    <row r="12" spans="2:9" x14ac:dyDescent="0.2">
      <c r="B12" s="41"/>
      <c r="C12" s="34"/>
      <c r="D12" s="34"/>
      <c r="E12" s="34"/>
      <c r="F12" s="34"/>
      <c r="G12" s="34"/>
      <c r="H12" s="37" t="s">
        <v>106</v>
      </c>
      <c r="I12" s="41"/>
    </row>
    <row r="13" spans="2:9" x14ac:dyDescent="0.2">
      <c r="B13" s="41"/>
      <c r="C13" s="34"/>
      <c r="D13" s="34"/>
      <c r="E13" s="34"/>
      <c r="F13" s="34"/>
      <c r="G13" s="42"/>
      <c r="H13" s="34">
        <f>COUNTIFS(H17:H208,"&gt;60")-COUNTIFS(H17:H208,"&gt;70")</f>
        <v>13</v>
      </c>
      <c r="I13" s="41"/>
    </row>
    <row r="14" spans="2:9" x14ac:dyDescent="0.2">
      <c r="B14" s="41"/>
      <c r="C14" s="34"/>
      <c r="D14" s="34"/>
      <c r="E14" s="34"/>
      <c r="F14" s="34"/>
      <c r="G14" s="34"/>
      <c r="H14" s="37" t="s">
        <v>109</v>
      </c>
      <c r="I14" s="41"/>
    </row>
    <row r="15" spans="2:9" x14ac:dyDescent="0.2">
      <c r="B15" s="41"/>
      <c r="C15" s="34"/>
      <c r="D15" s="41"/>
      <c r="E15" s="41"/>
      <c r="F15" s="41"/>
      <c r="G15" s="41"/>
      <c r="H15" s="34">
        <f>COUNTIFS(H17:H208,"&gt;70")</f>
        <v>4</v>
      </c>
      <c r="I15" s="41"/>
    </row>
    <row r="16" spans="2:9" x14ac:dyDescent="0.2">
      <c r="B16" s="41"/>
      <c r="C16" s="40"/>
      <c r="D16" s="40"/>
      <c r="E16" s="40"/>
      <c r="F16" s="40"/>
      <c r="G16" s="40"/>
      <c r="H16" s="40"/>
      <c r="I16" s="41"/>
    </row>
    <row r="17" spans="2:9" x14ac:dyDescent="0.2">
      <c r="B17" s="41">
        <v>1</v>
      </c>
      <c r="C17" s="32" t="s">
        <v>181</v>
      </c>
      <c r="D17" s="32" t="s">
        <v>89</v>
      </c>
      <c r="E17" s="32" t="s">
        <v>179</v>
      </c>
      <c r="F17" s="32" t="s">
        <v>115</v>
      </c>
      <c r="G17" s="32" t="s">
        <v>180</v>
      </c>
      <c r="H17" s="32">
        <v>60</v>
      </c>
      <c r="I17" s="41"/>
    </row>
    <row r="18" spans="2:9" x14ac:dyDescent="0.2">
      <c r="B18" s="41">
        <v>2</v>
      </c>
      <c r="C18" s="32" t="s">
        <v>182</v>
      </c>
      <c r="D18" s="32" t="s">
        <v>89</v>
      </c>
      <c r="E18" s="32" t="s">
        <v>179</v>
      </c>
      <c r="F18" s="32" t="s">
        <v>115</v>
      </c>
      <c r="G18" s="32" t="s">
        <v>180</v>
      </c>
      <c r="H18" s="32">
        <v>74</v>
      </c>
      <c r="I18" s="41"/>
    </row>
    <row r="19" spans="2:9" x14ac:dyDescent="0.2">
      <c r="B19" s="41">
        <v>3</v>
      </c>
      <c r="C19" s="32" t="s">
        <v>183</v>
      </c>
      <c r="D19" s="32" t="s">
        <v>89</v>
      </c>
      <c r="E19" s="32" t="s">
        <v>175</v>
      </c>
      <c r="F19" s="32" t="s">
        <v>115</v>
      </c>
      <c r="G19" s="32" t="s">
        <v>178</v>
      </c>
      <c r="H19" s="32">
        <v>65</v>
      </c>
      <c r="I19" s="41"/>
    </row>
    <row r="20" spans="2:9" x14ac:dyDescent="0.2">
      <c r="B20" s="41">
        <v>4</v>
      </c>
      <c r="C20" s="32" t="s">
        <v>184</v>
      </c>
      <c r="D20" s="32" t="s">
        <v>89</v>
      </c>
      <c r="E20" s="32" t="s">
        <v>179</v>
      </c>
      <c r="F20" s="32" t="s">
        <v>115</v>
      </c>
      <c r="G20" s="32" t="s">
        <v>180</v>
      </c>
      <c r="H20" s="32">
        <v>65</v>
      </c>
      <c r="I20" s="41"/>
    </row>
    <row r="21" spans="2:9" x14ac:dyDescent="0.2">
      <c r="B21" s="41">
        <v>5</v>
      </c>
      <c r="C21" s="32" t="s">
        <v>185</v>
      </c>
      <c r="D21" s="32" t="s">
        <v>89</v>
      </c>
      <c r="E21" s="32" t="s">
        <v>175</v>
      </c>
      <c r="F21" s="32" t="s">
        <v>115</v>
      </c>
      <c r="G21" s="32" t="s">
        <v>178</v>
      </c>
      <c r="H21" s="32">
        <v>60</v>
      </c>
      <c r="I21" s="41"/>
    </row>
    <row r="22" spans="2:9" x14ac:dyDescent="0.2">
      <c r="B22" s="41">
        <v>6</v>
      </c>
      <c r="C22" s="32" t="s">
        <v>186</v>
      </c>
      <c r="D22" s="32" t="s">
        <v>94</v>
      </c>
      <c r="E22" s="32" t="s">
        <v>173</v>
      </c>
      <c r="F22" s="32" t="s">
        <v>115</v>
      </c>
      <c r="G22" s="32" t="s">
        <v>174</v>
      </c>
      <c r="H22" s="32">
        <v>58</v>
      </c>
      <c r="I22" s="41"/>
    </row>
    <row r="23" spans="2:9" x14ac:dyDescent="0.2">
      <c r="B23" s="41">
        <v>7</v>
      </c>
      <c r="C23" s="32" t="s">
        <v>187</v>
      </c>
      <c r="D23" s="32" t="s">
        <v>89</v>
      </c>
      <c r="E23" s="32" t="s">
        <v>173</v>
      </c>
      <c r="F23" s="32" t="s">
        <v>115</v>
      </c>
      <c r="G23" s="32" t="s">
        <v>176</v>
      </c>
      <c r="H23" s="32">
        <v>59</v>
      </c>
      <c r="I23" s="41"/>
    </row>
    <row r="24" spans="2:9" x14ac:dyDescent="0.2">
      <c r="B24" s="41">
        <v>8</v>
      </c>
      <c r="C24" s="32" t="s">
        <v>188</v>
      </c>
      <c r="D24" s="32" t="s">
        <v>89</v>
      </c>
      <c r="E24" s="32" t="s">
        <v>175</v>
      </c>
      <c r="F24" s="32" t="s">
        <v>115</v>
      </c>
      <c r="G24" s="32" t="s">
        <v>176</v>
      </c>
      <c r="H24" s="32">
        <v>51</v>
      </c>
      <c r="I24" s="41"/>
    </row>
    <row r="25" spans="2:9" x14ac:dyDescent="0.2">
      <c r="B25" s="41">
        <v>9</v>
      </c>
      <c r="C25" s="32" t="s">
        <v>189</v>
      </c>
      <c r="D25" s="32" t="s">
        <v>89</v>
      </c>
      <c r="E25" s="32" t="s">
        <v>179</v>
      </c>
      <c r="F25" s="32" t="s">
        <v>115</v>
      </c>
      <c r="G25" s="32" t="s">
        <v>180</v>
      </c>
      <c r="H25" s="32">
        <v>67</v>
      </c>
      <c r="I25" s="41"/>
    </row>
    <row r="26" spans="2:9" x14ac:dyDescent="0.2">
      <c r="B26" s="41">
        <v>10</v>
      </c>
      <c r="C26" s="32" t="s">
        <v>190</v>
      </c>
      <c r="D26" s="32" t="s">
        <v>89</v>
      </c>
      <c r="E26" s="32" t="s">
        <v>179</v>
      </c>
      <c r="F26" s="32" t="s">
        <v>115</v>
      </c>
      <c r="G26" s="32" t="s">
        <v>180</v>
      </c>
      <c r="H26" s="32">
        <v>63</v>
      </c>
      <c r="I26" s="41"/>
    </row>
    <row r="27" spans="2:9" x14ac:dyDescent="0.2">
      <c r="B27" s="41">
        <v>11</v>
      </c>
      <c r="C27" s="32" t="s">
        <v>191</v>
      </c>
      <c r="D27" s="32" t="s">
        <v>94</v>
      </c>
      <c r="E27" s="32" t="s">
        <v>175</v>
      </c>
      <c r="F27" s="32" t="s">
        <v>115</v>
      </c>
      <c r="G27" s="32" t="s">
        <v>176</v>
      </c>
      <c r="H27" s="32">
        <v>51</v>
      </c>
      <c r="I27" s="41"/>
    </row>
    <row r="28" spans="2:9" x14ac:dyDescent="0.2">
      <c r="B28" s="41">
        <v>12</v>
      </c>
      <c r="C28" s="32" t="s">
        <v>192</v>
      </c>
      <c r="D28" s="32" t="s">
        <v>89</v>
      </c>
      <c r="E28" s="32" t="s">
        <v>173</v>
      </c>
      <c r="F28" s="32" t="s">
        <v>115</v>
      </c>
      <c r="G28" s="32" t="s">
        <v>176</v>
      </c>
      <c r="H28" s="32">
        <v>53</v>
      </c>
      <c r="I28" s="41"/>
    </row>
    <row r="29" spans="2:9" x14ac:dyDescent="0.2">
      <c r="B29" s="41">
        <v>13</v>
      </c>
      <c r="C29" s="32" t="s">
        <v>193</v>
      </c>
      <c r="D29" s="32" t="s">
        <v>89</v>
      </c>
      <c r="E29" s="32" t="s">
        <v>173</v>
      </c>
      <c r="F29" s="32" t="s">
        <v>115</v>
      </c>
      <c r="G29" s="32" t="s">
        <v>176</v>
      </c>
      <c r="H29" s="32">
        <v>50</v>
      </c>
      <c r="I29" s="41"/>
    </row>
    <row r="30" spans="2:9" x14ac:dyDescent="0.2">
      <c r="B30" s="41">
        <v>14</v>
      </c>
      <c r="C30" s="32" t="s">
        <v>194</v>
      </c>
      <c r="D30" s="32" t="s">
        <v>94</v>
      </c>
      <c r="E30" s="32" t="s">
        <v>173</v>
      </c>
      <c r="F30" s="32" t="s">
        <v>115</v>
      </c>
      <c r="G30" s="32" t="s">
        <v>174</v>
      </c>
      <c r="H30" s="32">
        <v>52</v>
      </c>
      <c r="I30" s="41"/>
    </row>
    <row r="31" spans="2:9" x14ac:dyDescent="0.2">
      <c r="B31" s="41">
        <v>15</v>
      </c>
      <c r="C31" s="32" t="s">
        <v>195</v>
      </c>
      <c r="D31" s="32" t="s">
        <v>89</v>
      </c>
      <c r="E31" s="32" t="s">
        <v>179</v>
      </c>
      <c r="F31" s="32" t="s">
        <v>115</v>
      </c>
      <c r="G31" s="32" t="s">
        <v>180</v>
      </c>
      <c r="H31" s="32">
        <v>54</v>
      </c>
      <c r="I31" s="41"/>
    </row>
    <row r="32" spans="2:9" x14ac:dyDescent="0.2">
      <c r="B32" s="41">
        <v>16</v>
      </c>
      <c r="C32" s="32" t="s">
        <v>196</v>
      </c>
      <c r="D32" s="32" t="s">
        <v>89</v>
      </c>
      <c r="E32" s="32" t="s">
        <v>177</v>
      </c>
      <c r="F32" s="32" t="s">
        <v>115</v>
      </c>
      <c r="G32" s="32" t="s">
        <v>178</v>
      </c>
      <c r="H32" s="32">
        <v>60</v>
      </c>
      <c r="I32" s="41"/>
    </row>
    <row r="33" spans="2:9" x14ac:dyDescent="0.2">
      <c r="B33" s="41">
        <v>17</v>
      </c>
      <c r="C33" s="32" t="s">
        <v>197</v>
      </c>
      <c r="D33" s="32" t="s">
        <v>89</v>
      </c>
      <c r="E33" s="32" t="s">
        <v>175</v>
      </c>
      <c r="F33" s="32" t="s">
        <v>115</v>
      </c>
      <c r="G33" s="32" t="s">
        <v>176</v>
      </c>
      <c r="H33" s="32">
        <v>52</v>
      </c>
      <c r="I33" s="41"/>
    </row>
    <row r="34" spans="2:9" x14ac:dyDescent="0.2">
      <c r="B34" s="41">
        <v>18</v>
      </c>
      <c r="C34" s="32" t="s">
        <v>198</v>
      </c>
      <c r="D34" s="32" t="s">
        <v>89</v>
      </c>
      <c r="E34" s="32" t="s">
        <v>177</v>
      </c>
      <c r="F34" s="32" t="s">
        <v>115</v>
      </c>
      <c r="G34" s="32" t="s">
        <v>178</v>
      </c>
      <c r="H34" s="32">
        <v>51</v>
      </c>
      <c r="I34" s="41"/>
    </row>
    <row r="35" spans="2:9" x14ac:dyDescent="0.2">
      <c r="B35" s="41">
        <v>19</v>
      </c>
      <c r="C35" s="32" t="s">
        <v>199</v>
      </c>
      <c r="D35" s="32" t="s">
        <v>89</v>
      </c>
      <c r="E35" s="32" t="s">
        <v>173</v>
      </c>
      <c r="F35" s="32" t="s">
        <v>115</v>
      </c>
      <c r="G35" s="32" t="s">
        <v>174</v>
      </c>
      <c r="H35" s="32">
        <v>62</v>
      </c>
      <c r="I35" s="41"/>
    </row>
    <row r="36" spans="2:9" x14ac:dyDescent="0.2">
      <c r="B36" s="41">
        <v>20</v>
      </c>
      <c r="C36" s="32" t="s">
        <v>200</v>
      </c>
      <c r="D36" s="32" t="s">
        <v>89</v>
      </c>
      <c r="E36" s="32" t="s">
        <v>179</v>
      </c>
      <c r="F36" s="32" t="s">
        <v>115</v>
      </c>
      <c r="G36" s="32" t="s">
        <v>180</v>
      </c>
      <c r="H36" s="32">
        <v>58</v>
      </c>
      <c r="I36" s="41"/>
    </row>
    <row r="37" spans="2:9" x14ac:dyDescent="0.2">
      <c r="B37" s="41">
        <v>21</v>
      </c>
      <c r="C37" s="32" t="s">
        <v>201</v>
      </c>
      <c r="D37" s="32" t="s">
        <v>89</v>
      </c>
      <c r="E37" s="32" t="s">
        <v>175</v>
      </c>
      <c r="F37" s="32" t="s">
        <v>115</v>
      </c>
      <c r="G37" s="32" t="s">
        <v>178</v>
      </c>
      <c r="H37" s="32">
        <v>47</v>
      </c>
      <c r="I37" s="41"/>
    </row>
    <row r="38" spans="2:9" x14ac:dyDescent="0.2">
      <c r="B38" s="41">
        <v>22</v>
      </c>
      <c r="C38" s="32" t="s">
        <v>202</v>
      </c>
      <c r="D38" s="32" t="s">
        <v>89</v>
      </c>
      <c r="E38" s="32" t="s">
        <v>173</v>
      </c>
      <c r="F38" s="32" t="s">
        <v>115</v>
      </c>
      <c r="G38" s="32" t="s">
        <v>176</v>
      </c>
      <c r="H38" s="32">
        <v>54</v>
      </c>
      <c r="I38" s="41"/>
    </row>
    <row r="39" spans="2:9" x14ac:dyDescent="0.2">
      <c r="B39" s="41">
        <v>23</v>
      </c>
      <c r="C39" s="32" t="s">
        <v>203</v>
      </c>
      <c r="D39" s="32" t="s">
        <v>89</v>
      </c>
      <c r="E39" s="32" t="s">
        <v>179</v>
      </c>
      <c r="F39" s="32" t="s">
        <v>115</v>
      </c>
      <c r="G39" s="32" t="s">
        <v>180</v>
      </c>
      <c r="H39" s="32">
        <v>63</v>
      </c>
      <c r="I39" s="41"/>
    </row>
    <row r="40" spans="2:9" x14ac:dyDescent="0.2">
      <c r="B40" s="41">
        <v>24</v>
      </c>
      <c r="C40" s="32" t="s">
        <v>204</v>
      </c>
      <c r="D40" s="32" t="s">
        <v>89</v>
      </c>
      <c r="E40" s="32" t="s">
        <v>179</v>
      </c>
      <c r="F40" s="32" t="s">
        <v>115</v>
      </c>
      <c r="G40" s="32" t="s">
        <v>180</v>
      </c>
      <c r="H40" s="32">
        <v>57</v>
      </c>
      <c r="I40" s="41"/>
    </row>
    <row r="41" spans="2:9" x14ac:dyDescent="0.2">
      <c r="B41" s="41">
        <v>25</v>
      </c>
      <c r="C41" s="32" t="s">
        <v>205</v>
      </c>
      <c r="D41" s="32" t="s">
        <v>89</v>
      </c>
      <c r="E41" s="32" t="s">
        <v>175</v>
      </c>
      <c r="F41" s="32" t="s">
        <v>115</v>
      </c>
      <c r="G41" s="32" t="s">
        <v>176</v>
      </c>
      <c r="H41" s="32">
        <v>49</v>
      </c>
      <c r="I41" s="41"/>
    </row>
    <row r="42" spans="2:9" x14ac:dyDescent="0.2">
      <c r="B42" s="41">
        <v>26</v>
      </c>
      <c r="C42" s="32" t="s">
        <v>206</v>
      </c>
      <c r="D42" s="32" t="s">
        <v>89</v>
      </c>
      <c r="E42" s="32" t="s">
        <v>177</v>
      </c>
      <c r="F42" s="32" t="s">
        <v>115</v>
      </c>
      <c r="G42" s="32" t="s">
        <v>178</v>
      </c>
      <c r="H42" s="32">
        <v>53</v>
      </c>
      <c r="I42" s="41"/>
    </row>
    <row r="43" spans="2:9" x14ac:dyDescent="0.2">
      <c r="B43" s="41">
        <v>27</v>
      </c>
      <c r="C43" s="32" t="s">
        <v>207</v>
      </c>
      <c r="D43" s="32" t="s">
        <v>89</v>
      </c>
      <c r="E43" s="32" t="s">
        <v>175</v>
      </c>
      <c r="F43" s="32" t="s">
        <v>115</v>
      </c>
      <c r="G43" s="32" t="s">
        <v>176</v>
      </c>
      <c r="H43" s="32">
        <v>50</v>
      </c>
      <c r="I43" s="41"/>
    </row>
    <row r="44" spans="2:9" x14ac:dyDescent="0.2">
      <c r="B44" s="41">
        <v>28</v>
      </c>
      <c r="C44" s="32" t="s">
        <v>208</v>
      </c>
      <c r="D44" s="32" t="s">
        <v>89</v>
      </c>
      <c r="E44" s="32" t="s">
        <v>179</v>
      </c>
      <c r="F44" s="32" t="s">
        <v>115</v>
      </c>
      <c r="G44" s="32" t="s">
        <v>180</v>
      </c>
      <c r="H44" s="32">
        <v>60</v>
      </c>
      <c r="I44" s="41"/>
    </row>
    <row r="45" spans="2:9" x14ac:dyDescent="0.2">
      <c r="B45" s="41">
        <v>29</v>
      </c>
      <c r="C45" s="32" t="s">
        <v>209</v>
      </c>
      <c r="D45" s="32" t="s">
        <v>89</v>
      </c>
      <c r="E45" s="32" t="s">
        <v>179</v>
      </c>
      <c r="F45" s="32" t="s">
        <v>115</v>
      </c>
      <c r="G45" s="32" t="s">
        <v>180</v>
      </c>
      <c r="H45" s="32">
        <v>61</v>
      </c>
      <c r="I45" s="41"/>
    </row>
    <row r="46" spans="2:9" x14ac:dyDescent="0.2">
      <c r="B46" s="41">
        <v>30</v>
      </c>
      <c r="C46" s="32" t="s">
        <v>210</v>
      </c>
      <c r="D46" s="32" t="s">
        <v>89</v>
      </c>
      <c r="E46" s="32" t="s">
        <v>179</v>
      </c>
      <c r="F46" s="32" t="s">
        <v>115</v>
      </c>
      <c r="G46" s="32" t="s">
        <v>180</v>
      </c>
      <c r="H46" s="32">
        <v>58</v>
      </c>
      <c r="I46" s="41"/>
    </row>
    <row r="47" spans="2:9" x14ac:dyDescent="0.2">
      <c r="B47" s="41">
        <v>31</v>
      </c>
      <c r="C47" s="32" t="s">
        <v>211</v>
      </c>
      <c r="D47" s="32" t="s">
        <v>89</v>
      </c>
      <c r="E47" s="32" t="s">
        <v>179</v>
      </c>
      <c r="F47" s="32" t="s">
        <v>115</v>
      </c>
      <c r="G47" s="32" t="s">
        <v>180</v>
      </c>
      <c r="H47" s="32">
        <v>61</v>
      </c>
      <c r="I47" s="41"/>
    </row>
    <row r="48" spans="2:9" x14ac:dyDescent="0.2">
      <c r="B48" s="41">
        <v>32</v>
      </c>
      <c r="C48" s="32" t="s">
        <v>212</v>
      </c>
      <c r="D48" s="32" t="s">
        <v>89</v>
      </c>
      <c r="E48" s="32" t="s">
        <v>179</v>
      </c>
      <c r="F48" s="32" t="s">
        <v>115</v>
      </c>
      <c r="G48" s="32" t="s">
        <v>178</v>
      </c>
      <c r="H48" s="32">
        <v>59</v>
      </c>
      <c r="I48" s="41"/>
    </row>
    <row r="49" spans="2:9" x14ac:dyDescent="0.2">
      <c r="B49" s="41">
        <v>33</v>
      </c>
      <c r="C49" s="32" t="s">
        <v>213</v>
      </c>
      <c r="D49" s="32" t="s">
        <v>94</v>
      </c>
      <c r="E49" s="32" t="s">
        <v>177</v>
      </c>
      <c r="F49" s="32" t="s">
        <v>115</v>
      </c>
      <c r="G49" s="32" t="s">
        <v>178</v>
      </c>
      <c r="H49" s="32">
        <v>53</v>
      </c>
      <c r="I49" s="41"/>
    </row>
    <row r="50" spans="2:9" x14ac:dyDescent="0.2">
      <c r="B50" s="41">
        <v>34</v>
      </c>
      <c r="C50" s="32" t="s">
        <v>214</v>
      </c>
      <c r="D50" s="32" t="s">
        <v>89</v>
      </c>
      <c r="E50" s="32" t="s">
        <v>175</v>
      </c>
      <c r="F50" s="32" t="s">
        <v>115</v>
      </c>
      <c r="G50" s="32" t="s">
        <v>176</v>
      </c>
      <c r="H50" s="32">
        <v>46</v>
      </c>
      <c r="I50" s="41"/>
    </row>
    <row r="51" spans="2:9" x14ac:dyDescent="0.2">
      <c r="B51" s="41">
        <v>35</v>
      </c>
      <c r="C51" s="32" t="s">
        <v>215</v>
      </c>
      <c r="D51" s="32" t="s">
        <v>89</v>
      </c>
      <c r="E51" s="32" t="s">
        <v>179</v>
      </c>
      <c r="F51" s="32" t="s">
        <v>149</v>
      </c>
      <c r="G51" s="32" t="s">
        <v>180</v>
      </c>
      <c r="H51" s="32">
        <v>72</v>
      </c>
      <c r="I51" s="41"/>
    </row>
    <row r="52" spans="2:9" x14ac:dyDescent="0.2">
      <c r="B52" s="41">
        <v>36</v>
      </c>
      <c r="C52" s="32" t="s">
        <v>216</v>
      </c>
      <c r="D52" s="32" t="s">
        <v>94</v>
      </c>
      <c r="E52" s="32" t="s">
        <v>175</v>
      </c>
      <c r="F52" s="32" t="s">
        <v>115</v>
      </c>
      <c r="G52" s="32" t="s">
        <v>176</v>
      </c>
      <c r="H52" s="32">
        <v>51</v>
      </c>
      <c r="I52" s="41"/>
    </row>
    <row r="53" spans="2:9" x14ac:dyDescent="0.2">
      <c r="B53" s="41">
        <v>37</v>
      </c>
      <c r="C53" s="32" t="s">
        <v>217</v>
      </c>
      <c r="D53" s="32" t="s">
        <v>89</v>
      </c>
      <c r="E53" s="32" t="s">
        <v>175</v>
      </c>
      <c r="F53" s="32" t="s">
        <v>115</v>
      </c>
      <c r="G53" s="32" t="s">
        <v>178</v>
      </c>
      <c r="H53" s="32">
        <v>64</v>
      </c>
      <c r="I53" s="41"/>
    </row>
    <row r="54" spans="2:9" x14ac:dyDescent="0.2">
      <c r="B54" s="41">
        <v>38</v>
      </c>
      <c r="C54" s="32" t="s">
        <v>218</v>
      </c>
      <c r="D54" s="32" t="s">
        <v>94</v>
      </c>
      <c r="E54" s="32" t="s">
        <v>173</v>
      </c>
      <c r="F54" s="32" t="s">
        <v>115</v>
      </c>
      <c r="G54" s="32" t="s">
        <v>174</v>
      </c>
      <c r="H54" s="32">
        <v>53</v>
      </c>
      <c r="I54" s="41"/>
    </row>
    <row r="55" spans="2:9" x14ac:dyDescent="0.2">
      <c r="B55" s="41">
        <v>39</v>
      </c>
      <c r="C55" s="32" t="s">
        <v>219</v>
      </c>
      <c r="D55" s="32" t="s">
        <v>89</v>
      </c>
      <c r="E55" s="32" t="s">
        <v>179</v>
      </c>
      <c r="F55" s="32" t="s">
        <v>115</v>
      </c>
      <c r="G55" s="32" t="s">
        <v>176</v>
      </c>
      <c r="H55" s="32">
        <v>50</v>
      </c>
      <c r="I55" s="41"/>
    </row>
    <row r="56" spans="2:9" x14ac:dyDescent="0.2">
      <c r="B56" s="41">
        <v>40</v>
      </c>
      <c r="C56" s="32" t="s">
        <v>220</v>
      </c>
      <c r="D56" s="32" t="s">
        <v>94</v>
      </c>
      <c r="E56" s="32" t="s">
        <v>175</v>
      </c>
      <c r="F56" s="32" t="s">
        <v>115</v>
      </c>
      <c r="G56" s="32" t="s">
        <v>176</v>
      </c>
      <c r="H56" s="32">
        <v>49</v>
      </c>
      <c r="I56" s="41"/>
    </row>
    <row r="57" spans="2:9" x14ac:dyDescent="0.2">
      <c r="B57" s="41">
        <v>41</v>
      </c>
      <c r="C57" s="32" t="s">
        <v>221</v>
      </c>
      <c r="D57" s="32" t="s">
        <v>89</v>
      </c>
      <c r="E57" s="32" t="s">
        <v>177</v>
      </c>
      <c r="F57" s="32" t="s">
        <v>115</v>
      </c>
      <c r="G57" s="32" t="s">
        <v>178</v>
      </c>
      <c r="H57" s="32">
        <v>69</v>
      </c>
      <c r="I57" s="41"/>
    </row>
    <row r="58" spans="2:9" x14ac:dyDescent="0.2">
      <c r="B58" s="41">
        <v>42</v>
      </c>
      <c r="C58" s="32" t="s">
        <v>222</v>
      </c>
      <c r="D58" s="32" t="s">
        <v>89</v>
      </c>
      <c r="E58" s="32" t="s">
        <v>179</v>
      </c>
      <c r="F58" s="32" t="s">
        <v>115</v>
      </c>
      <c r="G58" s="32" t="s">
        <v>180</v>
      </c>
      <c r="H58" s="32">
        <v>56</v>
      </c>
      <c r="I58" s="41"/>
    </row>
    <row r="59" spans="2:9" x14ac:dyDescent="0.2">
      <c r="B59" s="41">
        <v>43</v>
      </c>
      <c r="C59" s="32" t="s">
        <v>223</v>
      </c>
      <c r="D59" s="32" t="s">
        <v>94</v>
      </c>
      <c r="E59" s="32" t="s">
        <v>179</v>
      </c>
      <c r="F59" s="32" t="s">
        <v>115</v>
      </c>
      <c r="G59" s="32" t="s">
        <v>180</v>
      </c>
      <c r="H59" s="32">
        <v>69</v>
      </c>
      <c r="I59" s="41"/>
    </row>
    <row r="60" spans="2:9" x14ac:dyDescent="0.2">
      <c r="B60" s="41">
        <v>44</v>
      </c>
      <c r="C60" s="32" t="s">
        <v>224</v>
      </c>
      <c r="D60" s="32" t="s">
        <v>89</v>
      </c>
      <c r="E60" s="32" t="s">
        <v>179</v>
      </c>
      <c r="F60" s="32" t="s">
        <v>115</v>
      </c>
      <c r="G60" s="32" t="s">
        <v>180</v>
      </c>
      <c r="H60" s="32">
        <v>54</v>
      </c>
      <c r="I60" s="41"/>
    </row>
    <row r="61" spans="2:9" x14ac:dyDescent="0.2">
      <c r="B61" s="41">
        <v>45</v>
      </c>
      <c r="C61" s="32" t="s">
        <v>225</v>
      </c>
      <c r="D61" s="32" t="s">
        <v>94</v>
      </c>
      <c r="E61" s="32" t="s">
        <v>175</v>
      </c>
      <c r="F61" s="32" t="s">
        <v>115</v>
      </c>
      <c r="G61" s="32" t="s">
        <v>178</v>
      </c>
      <c r="H61" s="32">
        <v>60</v>
      </c>
      <c r="I61" s="41"/>
    </row>
    <row r="62" spans="2:9" x14ac:dyDescent="0.2">
      <c r="B62" s="41">
        <v>46</v>
      </c>
      <c r="C62" s="32" t="s">
        <v>226</v>
      </c>
      <c r="D62" s="32" t="s">
        <v>89</v>
      </c>
      <c r="E62" s="32" t="s">
        <v>179</v>
      </c>
      <c r="F62" s="32" t="s">
        <v>115</v>
      </c>
      <c r="G62" s="32" t="s">
        <v>180</v>
      </c>
      <c r="H62" s="32">
        <v>56</v>
      </c>
      <c r="I62" s="41"/>
    </row>
    <row r="63" spans="2:9" x14ac:dyDescent="0.2">
      <c r="B63" s="41">
        <v>47</v>
      </c>
      <c r="C63" s="32" t="s">
        <v>227</v>
      </c>
      <c r="D63" s="32" t="s">
        <v>89</v>
      </c>
      <c r="E63" s="32" t="s">
        <v>179</v>
      </c>
      <c r="F63" s="32" t="s">
        <v>115</v>
      </c>
      <c r="G63" s="32" t="s">
        <v>180</v>
      </c>
      <c r="H63" s="32">
        <v>54</v>
      </c>
      <c r="I63" s="41"/>
    </row>
    <row r="64" spans="2:9" x14ac:dyDescent="0.2">
      <c r="B64" s="41">
        <v>48</v>
      </c>
      <c r="C64" s="32" t="s">
        <v>228</v>
      </c>
      <c r="D64" s="32" t="s">
        <v>89</v>
      </c>
      <c r="E64" s="32" t="s">
        <v>179</v>
      </c>
      <c r="F64" s="32" t="s">
        <v>115</v>
      </c>
      <c r="G64" s="32" t="s">
        <v>180</v>
      </c>
      <c r="H64" s="32">
        <v>50</v>
      </c>
      <c r="I64" s="41"/>
    </row>
    <row r="65" spans="2:9" x14ac:dyDescent="0.2">
      <c r="B65" s="41">
        <v>49</v>
      </c>
      <c r="C65" s="32" t="s">
        <v>229</v>
      </c>
      <c r="D65" s="32" t="s">
        <v>89</v>
      </c>
      <c r="E65" s="32" t="s">
        <v>175</v>
      </c>
      <c r="F65" s="32" t="s">
        <v>115</v>
      </c>
      <c r="G65" s="32" t="s">
        <v>176</v>
      </c>
      <c r="H65" s="32">
        <v>48</v>
      </c>
      <c r="I65" s="41"/>
    </row>
    <row r="66" spans="2:9" x14ac:dyDescent="0.2">
      <c r="B66" s="41">
        <v>50</v>
      </c>
      <c r="C66" s="32" t="s">
        <v>230</v>
      </c>
      <c r="D66" s="32" t="s">
        <v>89</v>
      </c>
      <c r="E66" s="32" t="s">
        <v>175</v>
      </c>
      <c r="F66" s="32" t="s">
        <v>115</v>
      </c>
      <c r="G66" s="32" t="s">
        <v>176</v>
      </c>
      <c r="H66" s="32">
        <v>49</v>
      </c>
      <c r="I66" s="41"/>
    </row>
    <row r="67" spans="2:9" x14ac:dyDescent="0.2">
      <c r="B67" s="41">
        <v>51</v>
      </c>
      <c r="C67" s="32" t="s">
        <v>231</v>
      </c>
      <c r="D67" s="32" t="s">
        <v>94</v>
      </c>
      <c r="E67" s="32" t="s">
        <v>179</v>
      </c>
      <c r="F67" s="32" t="s">
        <v>115</v>
      </c>
      <c r="G67" s="32" t="s">
        <v>180</v>
      </c>
      <c r="H67" s="32">
        <v>51</v>
      </c>
      <c r="I67" s="41"/>
    </row>
    <row r="68" spans="2:9" x14ac:dyDescent="0.2">
      <c r="B68" s="41">
        <v>52</v>
      </c>
      <c r="C68" s="32" t="s">
        <v>232</v>
      </c>
      <c r="D68" s="32" t="s">
        <v>94</v>
      </c>
      <c r="E68" s="32" t="s">
        <v>177</v>
      </c>
      <c r="F68" s="32" t="s">
        <v>115</v>
      </c>
      <c r="G68" s="32" t="s">
        <v>176</v>
      </c>
      <c r="H68" s="32">
        <v>50</v>
      </c>
      <c r="I68" s="41"/>
    </row>
    <row r="69" spans="2:9" x14ac:dyDescent="0.2">
      <c r="B69" s="41">
        <v>53</v>
      </c>
      <c r="C69" s="32" t="s">
        <v>233</v>
      </c>
      <c r="D69" s="32" t="s">
        <v>94</v>
      </c>
      <c r="E69" s="32" t="s">
        <v>177</v>
      </c>
      <c r="F69" s="32" t="s">
        <v>115</v>
      </c>
      <c r="G69" s="32" t="s">
        <v>176</v>
      </c>
      <c r="H69" s="32">
        <v>49</v>
      </c>
      <c r="I69" s="41"/>
    </row>
    <row r="70" spans="2:9" x14ac:dyDescent="0.2">
      <c r="B70" s="41">
        <v>54</v>
      </c>
      <c r="C70" s="32" t="s">
        <v>234</v>
      </c>
      <c r="D70" s="32" t="s">
        <v>89</v>
      </c>
      <c r="E70" s="32" t="s">
        <v>179</v>
      </c>
      <c r="F70" s="32" t="s">
        <v>115</v>
      </c>
      <c r="G70" s="32" t="s">
        <v>180</v>
      </c>
      <c r="H70" s="32">
        <v>58</v>
      </c>
      <c r="I70" s="41"/>
    </row>
    <row r="71" spans="2:9" x14ac:dyDescent="0.2">
      <c r="B71" s="41">
        <v>55</v>
      </c>
      <c r="C71" s="32" t="s">
        <v>235</v>
      </c>
      <c r="D71" s="32" t="s">
        <v>89</v>
      </c>
      <c r="E71" s="32" t="s">
        <v>179</v>
      </c>
      <c r="F71" s="32" t="s">
        <v>115</v>
      </c>
      <c r="G71" s="32" t="s">
        <v>180</v>
      </c>
      <c r="H71" s="32">
        <v>59</v>
      </c>
      <c r="I71" s="41"/>
    </row>
    <row r="72" spans="2:9" x14ac:dyDescent="0.2">
      <c r="B72" s="41">
        <v>56</v>
      </c>
      <c r="C72" s="32" t="s">
        <v>236</v>
      </c>
      <c r="D72" s="32" t="s">
        <v>89</v>
      </c>
      <c r="E72" s="32" t="s">
        <v>175</v>
      </c>
      <c r="F72" s="32" t="s">
        <v>115</v>
      </c>
      <c r="G72" s="32" t="s">
        <v>176</v>
      </c>
      <c r="H72" s="32">
        <v>57</v>
      </c>
      <c r="I72" s="41"/>
    </row>
    <row r="73" spans="2:9" x14ac:dyDescent="0.2">
      <c r="B73" s="41">
        <v>57</v>
      </c>
      <c r="C73" s="32" t="s">
        <v>237</v>
      </c>
      <c r="D73" s="32" t="s">
        <v>89</v>
      </c>
      <c r="E73" s="32" t="s">
        <v>173</v>
      </c>
      <c r="F73" s="32" t="s">
        <v>115</v>
      </c>
      <c r="G73" s="32" t="s">
        <v>174</v>
      </c>
      <c r="H73" s="32">
        <v>46</v>
      </c>
      <c r="I73" s="41"/>
    </row>
    <row r="74" spans="2:9" x14ac:dyDescent="0.2">
      <c r="B74" s="41">
        <v>58</v>
      </c>
      <c r="C74" s="32" t="s">
        <v>238</v>
      </c>
      <c r="D74" s="32" t="s">
        <v>89</v>
      </c>
      <c r="E74" s="32" t="s">
        <v>175</v>
      </c>
      <c r="F74" s="32" t="s">
        <v>115</v>
      </c>
      <c r="G74" s="32" t="s">
        <v>176</v>
      </c>
      <c r="H74" s="32">
        <v>54</v>
      </c>
      <c r="I74" s="41"/>
    </row>
    <row r="75" spans="2:9" x14ac:dyDescent="0.2">
      <c r="B75" s="41">
        <v>59</v>
      </c>
      <c r="C75" s="32" t="s">
        <v>239</v>
      </c>
      <c r="D75" s="32" t="s">
        <v>94</v>
      </c>
      <c r="E75" s="32" t="s">
        <v>179</v>
      </c>
      <c r="F75" s="32" t="s">
        <v>115</v>
      </c>
      <c r="G75" s="32" t="s">
        <v>176</v>
      </c>
      <c r="H75" s="32">
        <v>74</v>
      </c>
      <c r="I75" s="41"/>
    </row>
    <row r="76" spans="2:9" x14ac:dyDescent="0.2">
      <c r="B76" s="41">
        <v>60</v>
      </c>
      <c r="C76" s="32" t="s">
        <v>240</v>
      </c>
      <c r="D76" s="32" t="s">
        <v>89</v>
      </c>
      <c r="E76" s="32" t="s">
        <v>179</v>
      </c>
      <c r="F76" s="32" t="s">
        <v>115</v>
      </c>
      <c r="G76" s="32" t="s">
        <v>180</v>
      </c>
      <c r="H76" s="32">
        <v>52</v>
      </c>
      <c r="I76" s="41"/>
    </row>
    <row r="77" spans="2:9" x14ac:dyDescent="0.2">
      <c r="B77" s="41">
        <v>61</v>
      </c>
      <c r="C77" s="32" t="s">
        <v>241</v>
      </c>
      <c r="D77" s="32" t="s">
        <v>89</v>
      </c>
      <c r="E77" s="32" t="s">
        <v>179</v>
      </c>
      <c r="F77" s="32" t="s">
        <v>115</v>
      </c>
      <c r="G77" s="32" t="s">
        <v>180</v>
      </c>
      <c r="H77" s="32">
        <v>57</v>
      </c>
      <c r="I77" s="41"/>
    </row>
    <row r="78" spans="2:9" x14ac:dyDescent="0.2">
      <c r="B78" s="41">
        <v>62</v>
      </c>
      <c r="C78" s="32" t="s">
        <v>242</v>
      </c>
      <c r="D78" s="32" t="s">
        <v>94</v>
      </c>
      <c r="E78" s="32" t="s">
        <v>179</v>
      </c>
      <c r="F78" s="32" t="s">
        <v>115</v>
      </c>
      <c r="G78" s="32" t="s">
        <v>180</v>
      </c>
      <c r="H78" s="32">
        <v>64</v>
      </c>
      <c r="I78" s="41"/>
    </row>
    <row r="79" spans="2:9" x14ac:dyDescent="0.2">
      <c r="B79" s="41">
        <v>63</v>
      </c>
      <c r="C79" s="32" t="s">
        <v>243</v>
      </c>
      <c r="D79" s="32" t="s">
        <v>89</v>
      </c>
      <c r="E79" s="32" t="s">
        <v>179</v>
      </c>
      <c r="F79" s="32" t="s">
        <v>115</v>
      </c>
      <c r="G79" s="32" t="s">
        <v>180</v>
      </c>
      <c r="H79" s="32">
        <v>55</v>
      </c>
      <c r="I79" s="41"/>
    </row>
    <row r="80" spans="2:9" x14ac:dyDescent="0.2">
      <c r="B80" s="41">
        <v>64</v>
      </c>
      <c r="C80" s="32" t="s">
        <v>244</v>
      </c>
      <c r="D80" s="32" t="s">
        <v>89</v>
      </c>
      <c r="E80" s="32" t="s">
        <v>175</v>
      </c>
      <c r="F80" s="32" t="s">
        <v>115</v>
      </c>
      <c r="G80" s="32" t="s">
        <v>176</v>
      </c>
      <c r="H80" s="32">
        <v>46</v>
      </c>
      <c r="I80" s="41"/>
    </row>
    <row r="81" spans="2:9" x14ac:dyDescent="0.2">
      <c r="B81" s="41">
        <v>65</v>
      </c>
      <c r="C81" s="32" t="s">
        <v>245</v>
      </c>
      <c r="D81" s="32" t="s">
        <v>89</v>
      </c>
      <c r="E81" s="32" t="s">
        <v>179</v>
      </c>
      <c r="F81" s="32" t="s">
        <v>115</v>
      </c>
      <c r="G81" s="32" t="s">
        <v>180</v>
      </c>
      <c r="H81" s="32">
        <v>55</v>
      </c>
      <c r="I81" s="41"/>
    </row>
    <row r="82" spans="2:9" x14ac:dyDescent="0.2">
      <c r="B82" s="41">
        <v>66</v>
      </c>
      <c r="C82" s="32" t="s">
        <v>246</v>
      </c>
      <c r="D82" s="32" t="s">
        <v>94</v>
      </c>
      <c r="E82" s="32" t="s">
        <v>175</v>
      </c>
      <c r="F82" s="32" t="s">
        <v>115</v>
      </c>
      <c r="G82" s="32" t="s">
        <v>178</v>
      </c>
      <c r="H82" s="32">
        <v>53</v>
      </c>
      <c r="I82" s="41"/>
    </row>
    <row r="83" spans="2:9" x14ac:dyDescent="0.2">
      <c r="B83" s="41">
        <v>67</v>
      </c>
      <c r="C83" s="32" t="s">
        <v>247</v>
      </c>
      <c r="D83" s="32" t="s">
        <v>89</v>
      </c>
      <c r="E83" s="32" t="s">
        <v>179</v>
      </c>
      <c r="F83" s="32" t="s">
        <v>115</v>
      </c>
      <c r="G83" s="32" t="s">
        <v>180</v>
      </c>
      <c r="H83" s="32">
        <v>54</v>
      </c>
      <c r="I83" s="41"/>
    </row>
    <row r="84" spans="2:9" x14ac:dyDescent="0.2">
      <c r="B84" s="41">
        <v>68</v>
      </c>
      <c r="C84" s="32" t="s">
        <v>248</v>
      </c>
      <c r="D84" s="32" t="s">
        <v>94</v>
      </c>
      <c r="E84" s="32" t="s">
        <v>173</v>
      </c>
      <c r="F84" s="32" t="s">
        <v>115</v>
      </c>
      <c r="G84" s="32" t="s">
        <v>174</v>
      </c>
      <c r="H84" s="32">
        <v>50</v>
      </c>
      <c r="I84" s="41"/>
    </row>
    <row r="85" spans="2:9" x14ac:dyDescent="0.2">
      <c r="B85" s="41">
        <v>69</v>
      </c>
      <c r="C85" s="32" t="s">
        <v>249</v>
      </c>
      <c r="D85" s="32" t="s">
        <v>89</v>
      </c>
      <c r="E85" s="32" t="s">
        <v>179</v>
      </c>
      <c r="F85" s="32" t="s">
        <v>115</v>
      </c>
      <c r="G85" s="32" t="s">
        <v>180</v>
      </c>
      <c r="H85" s="32">
        <v>55</v>
      </c>
      <c r="I85" s="41"/>
    </row>
    <row r="86" spans="2:9" x14ac:dyDescent="0.2">
      <c r="B86" s="41">
        <v>70</v>
      </c>
      <c r="C86" s="32" t="s">
        <v>250</v>
      </c>
      <c r="D86" s="32" t="s">
        <v>89</v>
      </c>
      <c r="E86" s="32" t="s">
        <v>177</v>
      </c>
      <c r="F86" s="32" t="s">
        <v>115</v>
      </c>
      <c r="G86" s="32" t="s">
        <v>176</v>
      </c>
      <c r="H86" s="32">
        <v>50</v>
      </c>
      <c r="I86" s="41"/>
    </row>
    <row r="87" spans="2:9" x14ac:dyDescent="0.2">
      <c r="B87" s="41">
        <v>71</v>
      </c>
      <c r="C87" s="32" t="s">
        <v>251</v>
      </c>
      <c r="D87" s="32" t="s">
        <v>94</v>
      </c>
      <c r="E87" s="32" t="s">
        <v>173</v>
      </c>
      <c r="F87" s="32" t="s">
        <v>115</v>
      </c>
      <c r="G87" s="32" t="s">
        <v>174</v>
      </c>
      <c r="H87" s="32">
        <v>51</v>
      </c>
      <c r="I87" s="41"/>
    </row>
    <row r="88" spans="2:9" x14ac:dyDescent="0.2">
      <c r="B88" s="41">
        <v>72</v>
      </c>
      <c r="C88" s="32" t="s">
        <v>252</v>
      </c>
      <c r="D88" s="32" t="s">
        <v>89</v>
      </c>
      <c r="E88" s="32" t="s">
        <v>179</v>
      </c>
      <c r="F88" s="32" t="s">
        <v>115</v>
      </c>
      <c r="G88" s="32" t="s">
        <v>180</v>
      </c>
      <c r="H88" s="32">
        <v>55</v>
      </c>
      <c r="I88" s="41"/>
    </row>
    <row r="89" spans="2:9" x14ac:dyDescent="0.2">
      <c r="B89" s="41">
        <v>73</v>
      </c>
      <c r="C89" s="32" t="s">
        <v>253</v>
      </c>
      <c r="D89" s="32" t="s">
        <v>94</v>
      </c>
      <c r="E89" s="32" t="s">
        <v>177</v>
      </c>
      <c r="F89" s="32" t="s">
        <v>115</v>
      </c>
      <c r="G89" s="32" t="s">
        <v>178</v>
      </c>
      <c r="H89" s="32">
        <v>46</v>
      </c>
      <c r="I89" s="41"/>
    </row>
    <row r="90" spans="2:9" x14ac:dyDescent="0.2">
      <c r="B90" s="41">
        <v>74</v>
      </c>
      <c r="C90" s="32" t="s">
        <v>254</v>
      </c>
      <c r="D90" s="32" t="s">
        <v>89</v>
      </c>
      <c r="E90" s="32" t="s">
        <v>179</v>
      </c>
      <c r="F90" s="32" t="s">
        <v>115</v>
      </c>
      <c r="G90" s="32" t="s">
        <v>180</v>
      </c>
      <c r="H90" s="32">
        <v>75</v>
      </c>
      <c r="I90" s="41"/>
    </row>
    <row r="91" spans="2:9" x14ac:dyDescent="0.2">
      <c r="B91" s="41">
        <v>75</v>
      </c>
      <c r="C91" s="32" t="s">
        <v>255</v>
      </c>
      <c r="D91" s="32" t="s">
        <v>94</v>
      </c>
      <c r="E91" s="32" t="s">
        <v>175</v>
      </c>
      <c r="F91" s="32" t="s">
        <v>115</v>
      </c>
      <c r="G91" s="32" t="s">
        <v>176</v>
      </c>
      <c r="H91" s="32">
        <v>43</v>
      </c>
      <c r="I91" s="41"/>
    </row>
    <row r="92" spans="2:9" x14ac:dyDescent="0.2">
      <c r="B92" s="41">
        <v>76</v>
      </c>
      <c r="C92" s="32" t="s">
        <v>256</v>
      </c>
      <c r="D92" s="32" t="s">
        <v>89</v>
      </c>
      <c r="E92" s="32" t="s">
        <v>173</v>
      </c>
      <c r="F92" s="32" t="s">
        <v>115</v>
      </c>
      <c r="G92" s="32" t="s">
        <v>174</v>
      </c>
      <c r="H92" s="32">
        <v>45</v>
      </c>
      <c r="I92" s="41"/>
    </row>
    <row r="93" spans="2:9" x14ac:dyDescent="0.2">
      <c r="B93" s="41">
        <v>77</v>
      </c>
      <c r="C93" s="32" t="s">
        <v>257</v>
      </c>
      <c r="D93" s="32" t="s">
        <v>89</v>
      </c>
      <c r="E93" s="32" t="s">
        <v>175</v>
      </c>
      <c r="F93" s="32" t="s">
        <v>115</v>
      </c>
      <c r="G93" s="32" t="s">
        <v>176</v>
      </c>
      <c r="H93" s="32">
        <v>63</v>
      </c>
      <c r="I93" s="41"/>
    </row>
    <row r="94" spans="2:9" x14ac:dyDescent="0.2">
      <c r="B94" s="41">
        <v>78</v>
      </c>
      <c r="C94" s="32" t="s">
        <v>258</v>
      </c>
      <c r="D94" s="32" t="s">
        <v>89</v>
      </c>
      <c r="E94" s="32" t="s">
        <v>179</v>
      </c>
      <c r="F94" s="32" t="s">
        <v>149</v>
      </c>
      <c r="G94" s="32" t="s">
        <v>180</v>
      </c>
      <c r="H94" s="32">
        <v>50</v>
      </c>
      <c r="I94" s="41"/>
    </row>
    <row r="95" spans="2:9" x14ac:dyDescent="0.2">
      <c r="B95" s="41">
        <v>79</v>
      </c>
      <c r="C95" s="32" t="s">
        <v>259</v>
      </c>
      <c r="D95" s="32" t="s">
        <v>89</v>
      </c>
      <c r="E95" s="32" t="s">
        <v>179</v>
      </c>
      <c r="F95" s="32" t="s">
        <v>115</v>
      </c>
      <c r="G95" s="32" t="s">
        <v>180</v>
      </c>
      <c r="H95" s="32">
        <v>48</v>
      </c>
      <c r="I95" s="41"/>
    </row>
    <row r="96" spans="2:9" x14ac:dyDescent="0.2">
      <c r="B96" s="41">
        <v>80</v>
      </c>
      <c r="C96" s="32" t="s">
        <v>260</v>
      </c>
      <c r="D96" s="32" t="s">
        <v>94</v>
      </c>
      <c r="E96" s="32" t="s">
        <v>175</v>
      </c>
      <c r="F96" s="32" t="s">
        <v>115</v>
      </c>
      <c r="G96" s="32" t="s">
        <v>176</v>
      </c>
      <c r="H96" s="32">
        <v>42</v>
      </c>
      <c r="I96" s="41"/>
    </row>
    <row r="97" spans="2:9" x14ac:dyDescent="0.2">
      <c r="B97" s="41">
        <v>81</v>
      </c>
      <c r="C97" s="32" t="s">
        <v>261</v>
      </c>
      <c r="D97" s="32" t="s">
        <v>94</v>
      </c>
      <c r="E97" s="32" t="s">
        <v>173</v>
      </c>
      <c r="F97" s="32" t="s">
        <v>115</v>
      </c>
      <c r="G97" s="32" t="s">
        <v>174</v>
      </c>
      <c r="H97" s="32">
        <v>38</v>
      </c>
      <c r="I97" s="41"/>
    </row>
    <row r="98" spans="2:9" x14ac:dyDescent="0.2">
      <c r="B98" s="41">
        <v>82</v>
      </c>
      <c r="C98" s="32" t="s">
        <v>262</v>
      </c>
      <c r="D98" s="32" t="s">
        <v>94</v>
      </c>
      <c r="E98" s="32" t="s">
        <v>175</v>
      </c>
      <c r="F98" s="32" t="s">
        <v>115</v>
      </c>
      <c r="G98" s="32" t="s">
        <v>176</v>
      </c>
      <c r="H98" s="32">
        <v>40</v>
      </c>
      <c r="I98" s="41"/>
    </row>
    <row r="99" spans="2:9" x14ac:dyDescent="0.2">
      <c r="B99" s="41">
        <v>83</v>
      </c>
      <c r="C99" s="32" t="s">
        <v>263</v>
      </c>
      <c r="D99" s="32" t="s">
        <v>94</v>
      </c>
      <c r="E99" s="32" t="s">
        <v>175</v>
      </c>
      <c r="F99" s="32" t="s">
        <v>115</v>
      </c>
      <c r="G99" s="32" t="s">
        <v>176</v>
      </c>
      <c r="H99" s="32">
        <v>39</v>
      </c>
      <c r="I99" s="41"/>
    </row>
    <row r="100" spans="2:9" x14ac:dyDescent="0.2">
      <c r="B100" s="41">
        <v>84</v>
      </c>
      <c r="C100" s="32" t="s">
        <v>264</v>
      </c>
      <c r="D100" s="32" t="s">
        <v>94</v>
      </c>
      <c r="E100" s="32" t="s">
        <v>179</v>
      </c>
      <c r="F100" s="32" t="s">
        <v>115</v>
      </c>
      <c r="G100" s="32" t="s">
        <v>180</v>
      </c>
      <c r="H100" s="32">
        <v>54</v>
      </c>
      <c r="I100" s="41"/>
    </row>
    <row r="101" spans="2:9" x14ac:dyDescent="0.2">
      <c r="B101" s="41">
        <v>85</v>
      </c>
      <c r="C101" s="32" t="s">
        <v>265</v>
      </c>
      <c r="D101" s="32" t="s">
        <v>94</v>
      </c>
      <c r="E101" s="32" t="s">
        <v>177</v>
      </c>
      <c r="F101" s="32" t="s">
        <v>115</v>
      </c>
      <c r="G101" s="32" t="s">
        <v>176</v>
      </c>
      <c r="H101" s="32">
        <v>40</v>
      </c>
      <c r="I101" s="41"/>
    </row>
    <row r="102" spans="2:9" x14ac:dyDescent="0.2">
      <c r="B102" s="41">
        <v>86</v>
      </c>
      <c r="C102" s="32" t="s">
        <v>266</v>
      </c>
      <c r="D102" s="32" t="s">
        <v>94</v>
      </c>
      <c r="E102" s="32" t="s">
        <v>175</v>
      </c>
      <c r="F102" s="32" t="s">
        <v>115</v>
      </c>
      <c r="G102" s="32" t="s">
        <v>174</v>
      </c>
      <c r="H102" s="32">
        <v>42</v>
      </c>
      <c r="I102" s="41"/>
    </row>
    <row r="103" spans="2:9" x14ac:dyDescent="0.2">
      <c r="B103" s="41">
        <v>87</v>
      </c>
      <c r="C103" s="32" t="s">
        <v>267</v>
      </c>
      <c r="D103" s="32" t="s">
        <v>94</v>
      </c>
      <c r="E103" s="32" t="s">
        <v>175</v>
      </c>
      <c r="F103" s="32" t="s">
        <v>115</v>
      </c>
      <c r="G103" s="32" t="s">
        <v>176</v>
      </c>
      <c r="H103" s="32">
        <v>42</v>
      </c>
      <c r="I103" s="41"/>
    </row>
    <row r="104" spans="2:9" x14ac:dyDescent="0.2">
      <c r="B104" s="41">
        <v>88</v>
      </c>
      <c r="C104" s="32" t="s">
        <v>268</v>
      </c>
      <c r="D104" s="32" t="s">
        <v>89</v>
      </c>
      <c r="E104" s="32" t="s">
        <v>173</v>
      </c>
      <c r="F104" s="32" t="s">
        <v>115</v>
      </c>
      <c r="G104" s="32" t="s">
        <v>174</v>
      </c>
      <c r="H104" s="32">
        <v>54</v>
      </c>
      <c r="I104" s="41"/>
    </row>
    <row r="105" spans="2:9" x14ac:dyDescent="0.2">
      <c r="B105" s="41">
        <v>89</v>
      </c>
      <c r="C105" s="32" t="s">
        <v>269</v>
      </c>
      <c r="D105" s="32" t="s">
        <v>94</v>
      </c>
      <c r="E105" s="32" t="s">
        <v>175</v>
      </c>
      <c r="F105" s="32" t="s">
        <v>115</v>
      </c>
      <c r="G105" s="32" t="s">
        <v>176</v>
      </c>
      <c r="H105" s="32">
        <v>43</v>
      </c>
      <c r="I105" s="41"/>
    </row>
    <row r="106" spans="2:9" x14ac:dyDescent="0.2">
      <c r="B106" s="41">
        <v>90</v>
      </c>
      <c r="C106" s="32" t="s">
        <v>270</v>
      </c>
      <c r="D106" s="32" t="s">
        <v>94</v>
      </c>
      <c r="E106" s="32" t="s">
        <v>179</v>
      </c>
      <c r="F106" s="32" t="s">
        <v>115</v>
      </c>
      <c r="G106" s="32" t="s">
        <v>176</v>
      </c>
      <c r="H106" s="32">
        <v>57</v>
      </c>
      <c r="I106" s="41"/>
    </row>
    <row r="107" spans="2:9" x14ac:dyDescent="0.2">
      <c r="B107" s="41">
        <v>91</v>
      </c>
      <c r="C107" s="32" t="s">
        <v>271</v>
      </c>
      <c r="D107" s="32" t="s">
        <v>94</v>
      </c>
      <c r="E107" s="32" t="s">
        <v>175</v>
      </c>
      <c r="F107" s="32" t="s">
        <v>115</v>
      </c>
      <c r="G107" s="32" t="s">
        <v>176</v>
      </c>
      <c r="H107" s="32">
        <v>45</v>
      </c>
      <c r="I107" s="41"/>
    </row>
    <row r="108" spans="2:9" x14ac:dyDescent="0.2">
      <c r="B108" s="41">
        <v>92</v>
      </c>
      <c r="C108" s="32" t="s">
        <v>272</v>
      </c>
      <c r="D108" s="32" t="s">
        <v>94</v>
      </c>
      <c r="E108" s="32" t="s">
        <v>175</v>
      </c>
      <c r="F108" s="32" t="s">
        <v>115</v>
      </c>
      <c r="G108" s="32" t="s">
        <v>174</v>
      </c>
      <c r="H108" s="32">
        <v>52</v>
      </c>
      <c r="I108" s="41"/>
    </row>
    <row r="109" spans="2:9" x14ac:dyDescent="0.2">
      <c r="B109" s="41">
        <v>93</v>
      </c>
      <c r="C109" s="32" t="s">
        <v>125</v>
      </c>
      <c r="D109" s="32" t="s">
        <v>89</v>
      </c>
      <c r="E109" s="32" t="s">
        <v>179</v>
      </c>
      <c r="F109" s="32" t="s">
        <v>115</v>
      </c>
      <c r="G109" s="32" t="s">
        <v>180</v>
      </c>
      <c r="H109" s="32">
        <v>46</v>
      </c>
      <c r="I109" s="41"/>
    </row>
    <row r="110" spans="2:9" x14ac:dyDescent="0.2">
      <c r="B110" s="41">
        <v>94</v>
      </c>
      <c r="C110" s="32" t="s">
        <v>273</v>
      </c>
      <c r="D110" s="32" t="s">
        <v>89</v>
      </c>
      <c r="E110" s="32" t="s">
        <v>179</v>
      </c>
      <c r="F110" s="32" t="s">
        <v>115</v>
      </c>
      <c r="G110" s="32" t="s">
        <v>180</v>
      </c>
      <c r="H110" s="32">
        <v>53</v>
      </c>
      <c r="I110" s="41"/>
    </row>
    <row r="111" spans="2:9" x14ac:dyDescent="0.2">
      <c r="B111" s="41">
        <v>95</v>
      </c>
      <c r="C111" s="32" t="s">
        <v>274</v>
      </c>
      <c r="D111" s="32" t="s">
        <v>89</v>
      </c>
      <c r="E111" s="32" t="s">
        <v>177</v>
      </c>
      <c r="F111" s="32" t="s">
        <v>115</v>
      </c>
      <c r="G111" s="32" t="s">
        <v>176</v>
      </c>
      <c r="H111" s="32">
        <v>40</v>
      </c>
      <c r="I111" s="41"/>
    </row>
    <row r="112" spans="2:9" x14ac:dyDescent="0.2">
      <c r="B112" s="41">
        <v>96</v>
      </c>
      <c r="C112" s="32" t="s">
        <v>275</v>
      </c>
      <c r="D112" s="32" t="s">
        <v>89</v>
      </c>
      <c r="E112" s="32" t="s">
        <v>175</v>
      </c>
      <c r="F112" s="32" t="s">
        <v>115</v>
      </c>
      <c r="G112" s="32" t="s">
        <v>178</v>
      </c>
      <c r="H112" s="32">
        <v>46</v>
      </c>
      <c r="I112" s="41"/>
    </row>
    <row r="113" spans="2:9" x14ac:dyDescent="0.2">
      <c r="B113" s="41">
        <v>97</v>
      </c>
      <c r="C113" s="32" t="s">
        <v>276</v>
      </c>
      <c r="D113" s="32" t="s">
        <v>89</v>
      </c>
      <c r="E113" s="32" t="s">
        <v>179</v>
      </c>
      <c r="F113" s="32" t="s">
        <v>115</v>
      </c>
      <c r="G113" s="32" t="s">
        <v>180</v>
      </c>
      <c r="H113" s="32">
        <v>49</v>
      </c>
      <c r="I113" s="41"/>
    </row>
    <row r="114" spans="2:9" x14ac:dyDescent="0.2">
      <c r="B114" s="41">
        <v>98</v>
      </c>
      <c r="C114" s="32" t="s">
        <v>277</v>
      </c>
      <c r="D114" s="32" t="s">
        <v>94</v>
      </c>
      <c r="E114" s="32" t="s">
        <v>177</v>
      </c>
      <c r="F114" s="32" t="s">
        <v>115</v>
      </c>
      <c r="G114" s="32" t="s">
        <v>176</v>
      </c>
      <c r="H114" s="32">
        <v>39</v>
      </c>
      <c r="I114" s="41"/>
    </row>
    <row r="115" spans="2:9" x14ac:dyDescent="0.2">
      <c r="B115" s="41">
        <v>99</v>
      </c>
      <c r="C115" s="32" t="s">
        <v>278</v>
      </c>
      <c r="D115" s="32" t="s">
        <v>89</v>
      </c>
      <c r="E115" s="32" t="s">
        <v>173</v>
      </c>
      <c r="F115" s="32" t="s">
        <v>115</v>
      </c>
      <c r="G115" s="32" t="s">
        <v>176</v>
      </c>
      <c r="H115" s="32">
        <v>41</v>
      </c>
      <c r="I115" s="41"/>
    </row>
    <row r="116" spans="2:9" x14ac:dyDescent="0.2">
      <c r="B116" s="41">
        <v>100</v>
      </c>
      <c r="C116" s="32" t="s">
        <v>279</v>
      </c>
      <c r="D116" s="32" t="s">
        <v>89</v>
      </c>
      <c r="E116" s="32" t="s">
        <v>179</v>
      </c>
      <c r="F116" s="32" t="s">
        <v>115</v>
      </c>
      <c r="G116" s="32" t="s">
        <v>180</v>
      </c>
      <c r="H116" s="32">
        <v>46</v>
      </c>
      <c r="I116" s="41"/>
    </row>
    <row r="117" spans="2:9" x14ac:dyDescent="0.2">
      <c r="B117" s="41">
        <v>101</v>
      </c>
      <c r="C117" s="32" t="s">
        <v>280</v>
      </c>
      <c r="D117" s="32" t="s">
        <v>89</v>
      </c>
      <c r="E117" s="32" t="s">
        <v>179</v>
      </c>
      <c r="F117" s="32" t="s">
        <v>115</v>
      </c>
      <c r="G117" s="32" t="s">
        <v>178</v>
      </c>
      <c r="H117" s="32">
        <v>46</v>
      </c>
      <c r="I117" s="41"/>
    </row>
    <row r="118" spans="2:9" x14ac:dyDescent="0.2">
      <c r="B118" s="41">
        <v>102</v>
      </c>
      <c r="C118" s="32" t="s">
        <v>281</v>
      </c>
      <c r="D118" s="32" t="s">
        <v>89</v>
      </c>
      <c r="E118" s="32" t="s">
        <v>177</v>
      </c>
      <c r="F118" s="32" t="s">
        <v>115</v>
      </c>
      <c r="G118" s="32" t="s">
        <v>176</v>
      </c>
      <c r="H118" s="32">
        <v>38</v>
      </c>
      <c r="I118" s="41"/>
    </row>
    <row r="119" spans="2:9" x14ac:dyDescent="0.2">
      <c r="B119" s="41">
        <v>103</v>
      </c>
      <c r="C119" s="32" t="s">
        <v>282</v>
      </c>
      <c r="D119" s="32" t="s">
        <v>89</v>
      </c>
      <c r="E119" s="32" t="s">
        <v>173</v>
      </c>
      <c r="F119" s="32" t="s">
        <v>115</v>
      </c>
      <c r="G119" s="32" t="s">
        <v>174</v>
      </c>
      <c r="H119" s="32">
        <v>39</v>
      </c>
      <c r="I119" s="41"/>
    </row>
    <row r="120" spans="2:9" x14ac:dyDescent="0.2">
      <c r="B120" s="41">
        <v>104</v>
      </c>
      <c r="C120" s="32" t="s">
        <v>283</v>
      </c>
      <c r="D120" s="32" t="s">
        <v>89</v>
      </c>
      <c r="E120" s="32" t="s">
        <v>177</v>
      </c>
      <c r="F120" s="32" t="s">
        <v>115</v>
      </c>
      <c r="G120" s="32" t="s">
        <v>178</v>
      </c>
      <c r="H120" s="32">
        <v>52</v>
      </c>
      <c r="I120" s="41"/>
    </row>
    <row r="121" spans="2:9" x14ac:dyDescent="0.2">
      <c r="B121" s="41">
        <v>105</v>
      </c>
      <c r="C121" s="32" t="s">
        <v>284</v>
      </c>
      <c r="D121" s="32" t="s">
        <v>89</v>
      </c>
      <c r="E121" s="32" t="s">
        <v>177</v>
      </c>
      <c r="F121" s="32" t="s">
        <v>115</v>
      </c>
      <c r="G121" s="32" t="s">
        <v>176</v>
      </c>
      <c r="H121" s="32">
        <v>40</v>
      </c>
      <c r="I121" s="41"/>
    </row>
    <row r="122" spans="2:9" x14ac:dyDescent="0.2">
      <c r="B122" s="41">
        <v>106</v>
      </c>
      <c r="C122" s="32" t="s">
        <v>285</v>
      </c>
      <c r="D122" s="32" t="s">
        <v>94</v>
      </c>
      <c r="E122" s="32" t="s">
        <v>175</v>
      </c>
      <c r="F122" s="32" t="s">
        <v>115</v>
      </c>
      <c r="G122" s="32" t="s">
        <v>174</v>
      </c>
      <c r="H122" s="32">
        <v>34</v>
      </c>
      <c r="I122" s="41"/>
    </row>
    <row r="123" spans="2:9" x14ac:dyDescent="0.2">
      <c r="B123" s="41">
        <v>107</v>
      </c>
      <c r="C123" s="32" t="s">
        <v>286</v>
      </c>
      <c r="D123" s="32" t="s">
        <v>94</v>
      </c>
      <c r="E123" s="32" t="s">
        <v>175</v>
      </c>
      <c r="F123" s="32" t="s">
        <v>115</v>
      </c>
      <c r="G123" s="32" t="s">
        <v>176</v>
      </c>
      <c r="H123" s="32">
        <v>40</v>
      </c>
      <c r="I123" s="41"/>
    </row>
    <row r="124" spans="2:9" x14ac:dyDescent="0.2">
      <c r="B124" s="41">
        <v>108</v>
      </c>
      <c r="C124" s="32" t="s">
        <v>287</v>
      </c>
      <c r="D124" s="32" t="s">
        <v>94</v>
      </c>
      <c r="E124" s="32" t="s">
        <v>175</v>
      </c>
      <c r="F124" s="32" t="s">
        <v>115</v>
      </c>
      <c r="G124" s="32" t="s">
        <v>174</v>
      </c>
      <c r="H124" s="32">
        <v>45</v>
      </c>
      <c r="I124" s="41"/>
    </row>
    <row r="125" spans="2:9" x14ac:dyDescent="0.2">
      <c r="B125" s="41">
        <v>109</v>
      </c>
      <c r="C125" s="32" t="s">
        <v>288</v>
      </c>
      <c r="D125" s="32" t="s">
        <v>94</v>
      </c>
      <c r="E125" s="32" t="s">
        <v>175</v>
      </c>
      <c r="F125" s="32" t="s">
        <v>115</v>
      </c>
      <c r="G125" s="32" t="s">
        <v>174</v>
      </c>
      <c r="H125" s="32">
        <v>34</v>
      </c>
      <c r="I125" s="41"/>
    </row>
    <row r="126" spans="2:9" x14ac:dyDescent="0.2">
      <c r="B126" s="41">
        <v>110</v>
      </c>
      <c r="C126" s="32" t="s">
        <v>289</v>
      </c>
      <c r="D126" s="32" t="s">
        <v>89</v>
      </c>
      <c r="E126" s="32" t="s">
        <v>175</v>
      </c>
      <c r="F126" s="32" t="s">
        <v>115</v>
      </c>
      <c r="G126" s="32" t="s">
        <v>176</v>
      </c>
      <c r="H126" s="32">
        <v>34</v>
      </c>
      <c r="I126" s="41"/>
    </row>
    <row r="127" spans="2:9" x14ac:dyDescent="0.2">
      <c r="B127" s="41">
        <v>111</v>
      </c>
      <c r="C127" s="32" t="s">
        <v>290</v>
      </c>
      <c r="D127" s="32" t="s">
        <v>94</v>
      </c>
      <c r="E127" s="32" t="s">
        <v>175</v>
      </c>
      <c r="F127" s="32" t="s">
        <v>115</v>
      </c>
      <c r="G127" s="32" t="s">
        <v>174</v>
      </c>
      <c r="H127" s="32">
        <v>33</v>
      </c>
      <c r="I127" s="41"/>
    </row>
    <row r="128" spans="2:9" x14ac:dyDescent="0.2">
      <c r="B128" s="41">
        <v>112</v>
      </c>
      <c r="C128" s="32" t="s">
        <v>291</v>
      </c>
      <c r="D128" s="32" t="s">
        <v>89</v>
      </c>
      <c r="E128" s="32" t="s">
        <v>173</v>
      </c>
      <c r="F128" s="32" t="s">
        <v>115</v>
      </c>
      <c r="G128" s="32" t="s">
        <v>174</v>
      </c>
      <c r="H128" s="32">
        <v>46</v>
      </c>
      <c r="I128" s="41"/>
    </row>
    <row r="129" spans="2:9" x14ac:dyDescent="0.2">
      <c r="B129" s="41">
        <v>113</v>
      </c>
      <c r="C129" s="32" t="s">
        <v>292</v>
      </c>
      <c r="D129" s="32" t="s">
        <v>94</v>
      </c>
      <c r="E129" s="32" t="s">
        <v>175</v>
      </c>
      <c r="F129" s="32" t="s">
        <v>115</v>
      </c>
      <c r="G129" s="32" t="s">
        <v>176</v>
      </c>
      <c r="H129" s="32">
        <v>38</v>
      </c>
      <c r="I129" s="41"/>
    </row>
    <row r="130" spans="2:9" x14ac:dyDescent="0.2">
      <c r="B130" s="41">
        <v>114</v>
      </c>
      <c r="C130" s="32" t="s">
        <v>293</v>
      </c>
      <c r="D130" s="32" t="s">
        <v>94</v>
      </c>
      <c r="E130" s="32" t="s">
        <v>175</v>
      </c>
      <c r="F130" s="32" t="s">
        <v>115</v>
      </c>
      <c r="G130" s="32" t="s">
        <v>174</v>
      </c>
      <c r="H130" s="32">
        <v>46</v>
      </c>
      <c r="I130" s="41"/>
    </row>
    <row r="131" spans="2:9" x14ac:dyDescent="0.2">
      <c r="B131" s="41">
        <v>115</v>
      </c>
      <c r="C131" s="32" t="s">
        <v>294</v>
      </c>
      <c r="D131" s="32" t="s">
        <v>89</v>
      </c>
      <c r="E131" s="32" t="s">
        <v>179</v>
      </c>
      <c r="F131" s="32" t="s">
        <v>115</v>
      </c>
      <c r="G131" s="32" t="s">
        <v>176</v>
      </c>
      <c r="H131" s="32">
        <v>40</v>
      </c>
      <c r="I131" s="41"/>
    </row>
    <row r="132" spans="2:9" x14ac:dyDescent="0.2">
      <c r="B132" s="41">
        <v>116</v>
      </c>
      <c r="C132" s="32" t="s">
        <v>295</v>
      </c>
      <c r="D132" s="32" t="s">
        <v>89</v>
      </c>
      <c r="E132" s="32" t="s">
        <v>173</v>
      </c>
      <c r="F132" s="32" t="s">
        <v>115</v>
      </c>
      <c r="G132" s="32" t="s">
        <v>174</v>
      </c>
      <c r="H132" s="32">
        <v>33</v>
      </c>
      <c r="I132" s="41"/>
    </row>
    <row r="133" spans="2:9" x14ac:dyDescent="0.2">
      <c r="B133" s="41">
        <v>117</v>
      </c>
      <c r="C133" s="32" t="s">
        <v>296</v>
      </c>
      <c r="D133" s="32" t="s">
        <v>94</v>
      </c>
      <c r="E133" s="32" t="s">
        <v>175</v>
      </c>
      <c r="F133" s="32" t="s">
        <v>115</v>
      </c>
      <c r="G133" s="32" t="s">
        <v>174</v>
      </c>
      <c r="H133" s="32">
        <v>37</v>
      </c>
      <c r="I133" s="41"/>
    </row>
    <row r="134" spans="2:9" x14ac:dyDescent="0.2">
      <c r="B134" s="41">
        <v>118</v>
      </c>
      <c r="C134" s="32" t="s">
        <v>297</v>
      </c>
      <c r="D134" s="32" t="s">
        <v>89</v>
      </c>
      <c r="E134" s="32" t="s">
        <v>175</v>
      </c>
      <c r="F134" s="32" t="s">
        <v>115</v>
      </c>
      <c r="G134" s="32" t="s">
        <v>176</v>
      </c>
      <c r="H134" s="32">
        <v>33</v>
      </c>
      <c r="I134" s="41"/>
    </row>
    <row r="135" spans="2:9" x14ac:dyDescent="0.2">
      <c r="B135" s="41">
        <v>119</v>
      </c>
      <c r="C135" s="32" t="s">
        <v>298</v>
      </c>
      <c r="D135" s="32" t="s">
        <v>89</v>
      </c>
      <c r="E135" s="32" t="s">
        <v>173</v>
      </c>
      <c r="F135" s="32" t="s">
        <v>115</v>
      </c>
      <c r="G135" s="32" t="s">
        <v>176</v>
      </c>
      <c r="H135" s="32">
        <v>49</v>
      </c>
      <c r="I135" s="41"/>
    </row>
    <row r="136" spans="2:9" x14ac:dyDescent="0.2">
      <c r="B136" s="41">
        <v>120</v>
      </c>
      <c r="C136" s="32" t="s">
        <v>299</v>
      </c>
      <c r="D136" s="32" t="s">
        <v>89</v>
      </c>
      <c r="E136" s="32" t="s">
        <v>179</v>
      </c>
      <c r="F136" s="32" t="s">
        <v>115</v>
      </c>
      <c r="G136" s="32" t="s">
        <v>180</v>
      </c>
      <c r="H136" s="32">
        <v>51</v>
      </c>
      <c r="I136" s="41"/>
    </row>
    <row r="137" spans="2:9" x14ac:dyDescent="0.2">
      <c r="B137" s="41">
        <v>121</v>
      </c>
      <c r="C137" s="32" t="s">
        <v>300</v>
      </c>
      <c r="D137" s="32" t="s">
        <v>94</v>
      </c>
      <c r="E137" s="32" t="s">
        <v>179</v>
      </c>
      <c r="F137" s="32" t="s">
        <v>149</v>
      </c>
      <c r="G137" s="32" t="s">
        <v>180</v>
      </c>
      <c r="H137" s="32">
        <v>49</v>
      </c>
      <c r="I137" s="41"/>
    </row>
    <row r="138" spans="2:9" x14ac:dyDescent="0.2">
      <c r="B138" s="41">
        <v>122</v>
      </c>
      <c r="C138" s="32" t="s">
        <v>301</v>
      </c>
      <c r="D138" s="32" t="s">
        <v>89</v>
      </c>
      <c r="E138" s="32" t="s">
        <v>179</v>
      </c>
      <c r="F138" s="32" t="s">
        <v>115</v>
      </c>
      <c r="G138" s="32" t="s">
        <v>180</v>
      </c>
      <c r="H138" s="32">
        <v>44</v>
      </c>
      <c r="I138" s="41"/>
    </row>
    <row r="139" spans="2:9" x14ac:dyDescent="0.2">
      <c r="B139" s="41">
        <v>123</v>
      </c>
      <c r="C139" s="32" t="s">
        <v>302</v>
      </c>
      <c r="D139" s="32" t="s">
        <v>94</v>
      </c>
      <c r="E139" s="32" t="s">
        <v>175</v>
      </c>
      <c r="F139" s="32" t="s">
        <v>115</v>
      </c>
      <c r="G139" s="32" t="s">
        <v>176</v>
      </c>
      <c r="H139" s="32">
        <v>42</v>
      </c>
      <c r="I139" s="41"/>
    </row>
    <row r="140" spans="2:9" x14ac:dyDescent="0.2">
      <c r="B140" s="41">
        <v>124</v>
      </c>
      <c r="C140" s="32" t="s">
        <v>303</v>
      </c>
      <c r="D140" s="32" t="s">
        <v>89</v>
      </c>
      <c r="E140" s="32" t="s">
        <v>179</v>
      </c>
      <c r="F140" s="32" t="s">
        <v>115</v>
      </c>
      <c r="G140" s="32" t="s">
        <v>178</v>
      </c>
      <c r="H140" s="32">
        <v>50</v>
      </c>
      <c r="I140" s="41"/>
    </row>
    <row r="141" spans="2:9" x14ac:dyDescent="0.2">
      <c r="B141" s="41">
        <v>125</v>
      </c>
      <c r="C141" s="32" t="s">
        <v>304</v>
      </c>
      <c r="D141" s="32" t="s">
        <v>89</v>
      </c>
      <c r="E141" s="32" t="s">
        <v>179</v>
      </c>
      <c r="F141" s="32" t="s">
        <v>115</v>
      </c>
      <c r="G141" s="32" t="s">
        <v>180</v>
      </c>
      <c r="H141" s="32">
        <v>43</v>
      </c>
      <c r="I141" s="41"/>
    </row>
    <row r="142" spans="2:9" x14ac:dyDescent="0.2">
      <c r="B142" s="41">
        <v>126</v>
      </c>
      <c r="C142" s="32" t="s">
        <v>305</v>
      </c>
      <c r="D142" s="32" t="s">
        <v>94</v>
      </c>
      <c r="E142" s="32" t="s">
        <v>175</v>
      </c>
      <c r="F142" s="32" t="s">
        <v>115</v>
      </c>
      <c r="G142" s="32" t="s">
        <v>176</v>
      </c>
      <c r="H142" s="32">
        <v>40</v>
      </c>
      <c r="I142" s="41"/>
    </row>
    <row r="143" spans="2:9" x14ac:dyDescent="0.2">
      <c r="B143" s="41">
        <v>127</v>
      </c>
      <c r="C143" s="32" t="s">
        <v>306</v>
      </c>
      <c r="D143" s="32" t="s">
        <v>94</v>
      </c>
      <c r="E143" s="32" t="s">
        <v>175</v>
      </c>
      <c r="F143" s="32" t="s">
        <v>115</v>
      </c>
      <c r="G143" s="32" t="s">
        <v>176</v>
      </c>
      <c r="H143" s="32">
        <v>38</v>
      </c>
      <c r="I143" s="41"/>
    </row>
    <row r="144" spans="2:9" x14ac:dyDescent="0.2">
      <c r="B144" s="41">
        <v>128</v>
      </c>
      <c r="C144" s="32" t="s">
        <v>307</v>
      </c>
      <c r="D144" s="32" t="s">
        <v>94</v>
      </c>
      <c r="E144" s="32" t="s">
        <v>175</v>
      </c>
      <c r="F144" s="32" t="s">
        <v>115</v>
      </c>
      <c r="G144" s="32" t="s">
        <v>174</v>
      </c>
      <c r="H144" s="32">
        <v>33</v>
      </c>
      <c r="I144" s="41"/>
    </row>
    <row r="145" spans="2:9" x14ac:dyDescent="0.2">
      <c r="B145" s="41">
        <v>129</v>
      </c>
      <c r="C145" s="32" t="s">
        <v>308</v>
      </c>
      <c r="D145" s="32" t="s">
        <v>89</v>
      </c>
      <c r="E145" s="32" t="s">
        <v>175</v>
      </c>
      <c r="F145" s="32" t="s">
        <v>115</v>
      </c>
      <c r="G145" s="32" t="s">
        <v>178</v>
      </c>
      <c r="H145" s="32">
        <v>46</v>
      </c>
      <c r="I145" s="41"/>
    </row>
    <row r="146" spans="2:9" x14ac:dyDescent="0.2">
      <c r="B146" s="41">
        <v>130</v>
      </c>
      <c r="C146" s="32" t="s">
        <v>309</v>
      </c>
      <c r="D146" s="32" t="s">
        <v>94</v>
      </c>
      <c r="E146" s="32" t="s">
        <v>175</v>
      </c>
      <c r="F146" s="32" t="s">
        <v>115</v>
      </c>
      <c r="G146" s="32" t="s">
        <v>174</v>
      </c>
      <c r="H146" s="32">
        <v>32</v>
      </c>
      <c r="I146" s="41"/>
    </row>
    <row r="147" spans="2:9" x14ac:dyDescent="0.2">
      <c r="B147" s="41">
        <v>131</v>
      </c>
      <c r="C147" s="32" t="s">
        <v>310</v>
      </c>
      <c r="D147" s="32" t="s">
        <v>94</v>
      </c>
      <c r="E147" s="32" t="s">
        <v>175</v>
      </c>
      <c r="F147" s="32" t="s">
        <v>115</v>
      </c>
      <c r="G147" s="32" t="s">
        <v>174</v>
      </c>
      <c r="H147" s="32">
        <v>39</v>
      </c>
      <c r="I147" s="41"/>
    </row>
    <row r="148" spans="2:9" x14ac:dyDescent="0.2">
      <c r="B148" s="41">
        <v>132</v>
      </c>
      <c r="C148" s="32" t="s">
        <v>311</v>
      </c>
      <c r="D148" s="32" t="s">
        <v>89</v>
      </c>
      <c r="E148" s="32" t="s">
        <v>177</v>
      </c>
      <c r="F148" s="32" t="s">
        <v>115</v>
      </c>
      <c r="G148" s="32" t="s">
        <v>176</v>
      </c>
      <c r="H148" s="32">
        <v>46</v>
      </c>
      <c r="I148" s="41"/>
    </row>
    <row r="149" spans="2:9" x14ac:dyDescent="0.2">
      <c r="B149" s="41">
        <v>133</v>
      </c>
      <c r="C149" s="32" t="s">
        <v>312</v>
      </c>
      <c r="D149" s="32" t="s">
        <v>94</v>
      </c>
      <c r="E149" s="32" t="s">
        <v>179</v>
      </c>
      <c r="F149" s="32" t="s">
        <v>115</v>
      </c>
      <c r="G149" s="32" t="s">
        <v>176</v>
      </c>
      <c r="H149" s="32">
        <v>56</v>
      </c>
      <c r="I149" s="41"/>
    </row>
    <row r="150" spans="2:9" x14ac:dyDescent="0.2">
      <c r="B150" s="41">
        <v>134</v>
      </c>
      <c r="C150" s="32" t="s">
        <v>313</v>
      </c>
      <c r="D150" s="32" t="s">
        <v>94</v>
      </c>
      <c r="E150" s="32" t="s">
        <v>175</v>
      </c>
      <c r="F150" s="32" t="s">
        <v>115</v>
      </c>
      <c r="G150" s="32" t="s">
        <v>176</v>
      </c>
      <c r="H150" s="32">
        <v>30</v>
      </c>
      <c r="I150" s="41"/>
    </row>
    <row r="151" spans="2:9" x14ac:dyDescent="0.2">
      <c r="B151" s="41">
        <v>135</v>
      </c>
      <c r="C151" s="32" t="s">
        <v>314</v>
      </c>
      <c r="D151" s="32" t="s">
        <v>89</v>
      </c>
      <c r="E151" s="32" t="s">
        <v>179</v>
      </c>
      <c r="F151" s="32" t="s">
        <v>115</v>
      </c>
      <c r="G151" s="32" t="s">
        <v>178</v>
      </c>
      <c r="H151" s="32">
        <v>52</v>
      </c>
      <c r="I151" s="41"/>
    </row>
    <row r="152" spans="2:9" x14ac:dyDescent="0.2">
      <c r="B152" s="41">
        <v>136</v>
      </c>
      <c r="C152" s="32" t="s">
        <v>315</v>
      </c>
      <c r="D152" s="32" t="s">
        <v>94</v>
      </c>
      <c r="E152" s="32" t="s">
        <v>179</v>
      </c>
      <c r="F152" s="32" t="s">
        <v>115</v>
      </c>
      <c r="G152" s="32" t="s">
        <v>180</v>
      </c>
      <c r="H152" s="32">
        <v>43</v>
      </c>
      <c r="I152" s="41"/>
    </row>
    <row r="153" spans="2:9" x14ac:dyDescent="0.2">
      <c r="B153" s="41">
        <v>137</v>
      </c>
      <c r="C153" s="32" t="s">
        <v>316</v>
      </c>
      <c r="D153" s="32" t="s">
        <v>94</v>
      </c>
      <c r="E153" s="32" t="s">
        <v>175</v>
      </c>
      <c r="F153" s="32" t="s">
        <v>115</v>
      </c>
      <c r="G153" s="32" t="s">
        <v>176</v>
      </c>
      <c r="H153" s="32">
        <v>31</v>
      </c>
      <c r="I153" s="41"/>
    </row>
    <row r="154" spans="2:9" x14ac:dyDescent="0.2">
      <c r="B154" s="41">
        <v>138</v>
      </c>
      <c r="C154" s="32" t="s">
        <v>317</v>
      </c>
      <c r="D154" s="32" t="s">
        <v>94</v>
      </c>
      <c r="E154" s="32" t="s">
        <v>175</v>
      </c>
      <c r="F154" s="32" t="s">
        <v>115</v>
      </c>
      <c r="G154" s="32" t="s">
        <v>174</v>
      </c>
      <c r="H154" s="32">
        <v>29</v>
      </c>
      <c r="I154" s="41"/>
    </row>
    <row r="155" spans="2:9" x14ac:dyDescent="0.2">
      <c r="B155" s="41">
        <v>139</v>
      </c>
      <c r="C155" s="32" t="s">
        <v>318</v>
      </c>
      <c r="D155" s="32" t="s">
        <v>94</v>
      </c>
      <c r="E155" s="32" t="s">
        <v>175</v>
      </c>
      <c r="F155" s="32" t="s">
        <v>115</v>
      </c>
      <c r="G155" s="32" t="s">
        <v>174</v>
      </c>
      <c r="H155" s="32">
        <v>32</v>
      </c>
      <c r="I155" s="41"/>
    </row>
    <row r="156" spans="2:9" x14ac:dyDescent="0.2">
      <c r="B156" s="41">
        <v>140</v>
      </c>
      <c r="C156" s="32" t="s">
        <v>319</v>
      </c>
      <c r="D156" s="32" t="s">
        <v>94</v>
      </c>
      <c r="E156" s="32" t="s">
        <v>175</v>
      </c>
      <c r="F156" s="32" t="s">
        <v>115</v>
      </c>
      <c r="G156" s="32" t="s">
        <v>174</v>
      </c>
      <c r="H156" s="32">
        <v>52</v>
      </c>
      <c r="I156" s="41"/>
    </row>
    <row r="157" spans="2:9" x14ac:dyDescent="0.2">
      <c r="B157" s="41">
        <v>141</v>
      </c>
      <c r="C157" s="32" t="s">
        <v>320</v>
      </c>
      <c r="D157" s="32" t="s">
        <v>89</v>
      </c>
      <c r="E157" s="32" t="s">
        <v>175</v>
      </c>
      <c r="F157" s="32" t="s">
        <v>115</v>
      </c>
      <c r="G157" s="32" t="s">
        <v>174</v>
      </c>
      <c r="H157" s="32">
        <v>27</v>
      </c>
      <c r="I157" s="41"/>
    </row>
    <row r="158" spans="2:9" x14ac:dyDescent="0.2">
      <c r="B158" s="41">
        <v>142</v>
      </c>
      <c r="C158" s="32" t="s">
        <v>321</v>
      </c>
      <c r="D158" s="32" t="s">
        <v>89</v>
      </c>
      <c r="E158" s="32" t="s">
        <v>179</v>
      </c>
      <c r="F158" s="32" t="s">
        <v>115</v>
      </c>
      <c r="G158" s="32" t="s">
        <v>178</v>
      </c>
      <c r="H158" s="32">
        <v>42</v>
      </c>
      <c r="I158" s="41"/>
    </row>
    <row r="159" spans="2:9" x14ac:dyDescent="0.2">
      <c r="B159" s="41">
        <v>143</v>
      </c>
      <c r="C159" s="32" t="s">
        <v>322</v>
      </c>
      <c r="D159" s="32" t="s">
        <v>89</v>
      </c>
      <c r="E159" s="32" t="s">
        <v>179</v>
      </c>
      <c r="F159" s="32" t="s">
        <v>115</v>
      </c>
      <c r="G159" s="32" t="s">
        <v>178</v>
      </c>
      <c r="H159" s="32">
        <v>55</v>
      </c>
      <c r="I159" s="41"/>
    </row>
    <row r="160" spans="2:9" x14ac:dyDescent="0.2">
      <c r="B160" s="41">
        <v>144</v>
      </c>
      <c r="C160" s="32" t="s">
        <v>323</v>
      </c>
      <c r="D160" s="32" t="s">
        <v>89</v>
      </c>
      <c r="E160" s="32" t="s">
        <v>179</v>
      </c>
      <c r="F160" s="32" t="s">
        <v>115</v>
      </c>
      <c r="G160" s="32" t="s">
        <v>178</v>
      </c>
      <c r="H160" s="32">
        <v>50</v>
      </c>
      <c r="I160" s="41"/>
    </row>
    <row r="161" spans="2:9" x14ac:dyDescent="0.2">
      <c r="B161" s="41">
        <v>145</v>
      </c>
      <c r="C161" s="32" t="s">
        <v>324</v>
      </c>
      <c r="D161" s="32" t="s">
        <v>89</v>
      </c>
      <c r="E161" s="32" t="s">
        <v>177</v>
      </c>
      <c r="F161" s="32" t="s">
        <v>115</v>
      </c>
      <c r="G161" s="32" t="s">
        <v>176</v>
      </c>
      <c r="H161" s="32">
        <v>39</v>
      </c>
      <c r="I161" s="41"/>
    </row>
    <row r="162" spans="2:9" x14ac:dyDescent="0.2">
      <c r="B162" s="41">
        <v>146</v>
      </c>
      <c r="C162" s="32" t="s">
        <v>325</v>
      </c>
      <c r="D162" s="32" t="s">
        <v>94</v>
      </c>
      <c r="E162" s="32" t="s">
        <v>175</v>
      </c>
      <c r="F162" s="32" t="s">
        <v>115</v>
      </c>
      <c r="G162" s="32" t="s">
        <v>176</v>
      </c>
      <c r="H162" s="32">
        <v>40</v>
      </c>
      <c r="I162" s="41"/>
    </row>
    <row r="163" spans="2:9" x14ac:dyDescent="0.2">
      <c r="B163" s="41">
        <v>147</v>
      </c>
      <c r="C163" s="32" t="s">
        <v>326</v>
      </c>
      <c r="D163" s="32" t="s">
        <v>89</v>
      </c>
      <c r="E163" s="32" t="s">
        <v>179</v>
      </c>
      <c r="F163" s="32" t="s">
        <v>115</v>
      </c>
      <c r="G163" s="32" t="s">
        <v>178</v>
      </c>
      <c r="H163" s="32">
        <v>36</v>
      </c>
      <c r="I163" s="41"/>
    </row>
    <row r="164" spans="2:9" x14ac:dyDescent="0.2">
      <c r="B164" s="41">
        <v>148</v>
      </c>
      <c r="C164" s="32" t="s">
        <v>327</v>
      </c>
      <c r="D164" s="32" t="s">
        <v>89</v>
      </c>
      <c r="E164" s="32" t="s">
        <v>179</v>
      </c>
      <c r="F164" s="32" t="s">
        <v>115</v>
      </c>
      <c r="G164" s="32" t="s">
        <v>178</v>
      </c>
      <c r="H164" s="32">
        <v>47</v>
      </c>
      <c r="I164" s="41"/>
    </row>
    <row r="165" spans="2:9" x14ac:dyDescent="0.2">
      <c r="B165" s="41">
        <v>149</v>
      </c>
      <c r="C165" s="32" t="s">
        <v>328</v>
      </c>
      <c r="D165" s="32" t="s">
        <v>89</v>
      </c>
      <c r="E165" s="32" t="s">
        <v>175</v>
      </c>
      <c r="F165" s="32" t="s">
        <v>115</v>
      </c>
      <c r="G165" s="32" t="s">
        <v>176</v>
      </c>
      <c r="H165" s="32">
        <v>29</v>
      </c>
      <c r="I165" s="41"/>
    </row>
    <row r="166" spans="2:9" x14ac:dyDescent="0.2">
      <c r="B166" s="41">
        <v>150</v>
      </c>
      <c r="C166" s="32" t="s">
        <v>329</v>
      </c>
      <c r="D166" s="32" t="s">
        <v>94</v>
      </c>
      <c r="E166" s="32" t="s">
        <v>179</v>
      </c>
      <c r="F166" s="32" t="s">
        <v>115</v>
      </c>
      <c r="G166" s="32" t="s">
        <v>178</v>
      </c>
      <c r="H166" s="32">
        <v>34</v>
      </c>
      <c r="I166" s="41"/>
    </row>
    <row r="167" spans="2:9" x14ac:dyDescent="0.2">
      <c r="B167" s="41">
        <v>151</v>
      </c>
      <c r="C167" s="32" t="s">
        <v>330</v>
      </c>
      <c r="D167" s="32" t="s">
        <v>94</v>
      </c>
      <c r="E167" s="32" t="s">
        <v>173</v>
      </c>
      <c r="F167" s="32" t="s">
        <v>115</v>
      </c>
      <c r="G167" s="32" t="s">
        <v>176</v>
      </c>
      <c r="H167" s="32">
        <v>26</v>
      </c>
      <c r="I167" s="41"/>
    </row>
    <row r="168" spans="2:9" x14ac:dyDescent="0.2">
      <c r="B168" s="41">
        <v>152</v>
      </c>
      <c r="C168" s="32" t="s">
        <v>331</v>
      </c>
      <c r="D168" s="32" t="s">
        <v>94</v>
      </c>
      <c r="E168" s="32" t="s">
        <v>175</v>
      </c>
      <c r="F168" s="32" t="s">
        <v>115</v>
      </c>
      <c r="G168" s="32" t="s">
        <v>176</v>
      </c>
      <c r="H168" s="32">
        <v>28</v>
      </c>
      <c r="I168" s="41"/>
    </row>
    <row r="169" spans="2:9" x14ac:dyDescent="0.2">
      <c r="B169" s="41">
        <v>153</v>
      </c>
      <c r="C169" s="32" t="s">
        <v>332</v>
      </c>
      <c r="D169" s="32" t="s">
        <v>89</v>
      </c>
      <c r="E169" s="32" t="s">
        <v>175</v>
      </c>
      <c r="F169" s="32" t="s">
        <v>115</v>
      </c>
      <c r="G169" s="32" t="s">
        <v>178</v>
      </c>
      <c r="H169" s="32">
        <v>38</v>
      </c>
      <c r="I169" s="41"/>
    </row>
    <row r="170" spans="2:9" x14ac:dyDescent="0.2">
      <c r="B170" s="41">
        <v>154</v>
      </c>
      <c r="C170" s="32" t="s">
        <v>333</v>
      </c>
      <c r="D170" s="32" t="s">
        <v>89</v>
      </c>
      <c r="E170" s="32" t="s">
        <v>175</v>
      </c>
      <c r="F170" s="32" t="s">
        <v>115</v>
      </c>
      <c r="G170" s="32" t="s">
        <v>178</v>
      </c>
      <c r="H170" s="32">
        <v>41</v>
      </c>
      <c r="I170" s="41"/>
    </row>
    <row r="171" spans="2:9" x14ac:dyDescent="0.2">
      <c r="B171" s="41">
        <v>155</v>
      </c>
      <c r="C171" s="32" t="s">
        <v>334</v>
      </c>
      <c r="D171" s="32" t="s">
        <v>89</v>
      </c>
      <c r="E171" s="32" t="s">
        <v>175</v>
      </c>
      <c r="F171" s="32" t="s">
        <v>115</v>
      </c>
      <c r="G171" s="32" t="s">
        <v>178</v>
      </c>
      <c r="H171" s="32">
        <v>56</v>
      </c>
      <c r="I171" s="41"/>
    </row>
    <row r="172" spans="2:9" x14ac:dyDescent="0.2">
      <c r="B172" s="41">
        <v>156</v>
      </c>
      <c r="C172" s="32" t="s">
        <v>335</v>
      </c>
      <c r="D172" s="32" t="s">
        <v>89</v>
      </c>
      <c r="E172" s="32" t="s">
        <v>179</v>
      </c>
      <c r="F172" s="32" t="s">
        <v>115</v>
      </c>
      <c r="G172" s="32" t="s">
        <v>180</v>
      </c>
      <c r="H172" s="32">
        <v>36</v>
      </c>
      <c r="I172" s="41"/>
    </row>
    <row r="173" spans="2:9" x14ac:dyDescent="0.2">
      <c r="B173" s="41">
        <v>157</v>
      </c>
      <c r="C173" s="32" t="s">
        <v>336</v>
      </c>
      <c r="D173" s="32" t="s">
        <v>89</v>
      </c>
      <c r="E173" s="32" t="s">
        <v>173</v>
      </c>
      <c r="F173" s="32" t="s">
        <v>115</v>
      </c>
      <c r="G173" s="32" t="s">
        <v>176</v>
      </c>
      <c r="H173" s="32">
        <v>33</v>
      </c>
      <c r="I173" s="41"/>
    </row>
    <row r="174" spans="2:9" x14ac:dyDescent="0.2">
      <c r="B174" s="41">
        <v>158</v>
      </c>
      <c r="C174" s="32" t="s">
        <v>337</v>
      </c>
      <c r="D174" s="32" t="s">
        <v>89</v>
      </c>
      <c r="E174" s="32" t="s">
        <v>179</v>
      </c>
      <c r="F174" s="32" t="s">
        <v>115</v>
      </c>
      <c r="G174" s="32" t="s">
        <v>180</v>
      </c>
      <c r="H174" s="32">
        <v>39</v>
      </c>
      <c r="I174" s="41"/>
    </row>
    <row r="175" spans="2:9" x14ac:dyDescent="0.2">
      <c r="B175" s="41">
        <v>159</v>
      </c>
      <c r="C175" s="32" t="s">
        <v>338</v>
      </c>
      <c r="D175" s="32" t="s">
        <v>89</v>
      </c>
      <c r="E175" s="32" t="s">
        <v>179</v>
      </c>
      <c r="F175" s="32" t="s">
        <v>115</v>
      </c>
      <c r="G175" s="32" t="s">
        <v>180</v>
      </c>
      <c r="H175" s="32">
        <v>45</v>
      </c>
      <c r="I175" s="41"/>
    </row>
    <row r="176" spans="2:9" x14ac:dyDescent="0.2">
      <c r="B176" s="41">
        <v>160</v>
      </c>
      <c r="C176" s="32" t="s">
        <v>339</v>
      </c>
      <c r="D176" s="32" t="s">
        <v>94</v>
      </c>
      <c r="E176" s="32" t="s">
        <v>179</v>
      </c>
      <c r="F176" s="32" t="s">
        <v>115</v>
      </c>
      <c r="G176" s="32" t="s">
        <v>178</v>
      </c>
      <c r="H176" s="32">
        <v>39</v>
      </c>
      <c r="I176" s="41"/>
    </row>
    <row r="177" spans="2:9" x14ac:dyDescent="0.2">
      <c r="B177" s="41">
        <v>161</v>
      </c>
      <c r="C177" s="32" t="s">
        <v>340</v>
      </c>
      <c r="D177" s="32" t="s">
        <v>89</v>
      </c>
      <c r="E177" s="32" t="s">
        <v>179</v>
      </c>
      <c r="F177" s="32" t="s">
        <v>115</v>
      </c>
      <c r="G177" s="32" t="s">
        <v>180</v>
      </c>
      <c r="H177" s="32">
        <v>47</v>
      </c>
      <c r="I177" s="41"/>
    </row>
    <row r="178" spans="2:9" x14ac:dyDescent="0.2">
      <c r="B178" s="41">
        <v>162</v>
      </c>
      <c r="C178" s="32" t="s">
        <v>341</v>
      </c>
      <c r="D178" s="32" t="s">
        <v>89</v>
      </c>
      <c r="E178" s="32" t="s">
        <v>179</v>
      </c>
      <c r="F178" s="32" t="s">
        <v>115</v>
      </c>
      <c r="G178" s="32" t="s">
        <v>180</v>
      </c>
      <c r="H178" s="32">
        <v>34</v>
      </c>
      <c r="I178" s="41"/>
    </row>
    <row r="179" spans="2:9" x14ac:dyDescent="0.2">
      <c r="B179" s="41">
        <v>163</v>
      </c>
      <c r="C179" s="32" t="s">
        <v>342</v>
      </c>
      <c r="D179" s="32" t="s">
        <v>89</v>
      </c>
      <c r="E179" s="32" t="s">
        <v>177</v>
      </c>
      <c r="F179" s="32" t="s">
        <v>115</v>
      </c>
      <c r="G179" s="32" t="s">
        <v>178</v>
      </c>
      <c r="H179" s="32">
        <v>40</v>
      </c>
      <c r="I179" s="41"/>
    </row>
    <row r="180" spans="2:9" x14ac:dyDescent="0.2">
      <c r="B180" s="41">
        <v>164</v>
      </c>
      <c r="C180" s="32" t="s">
        <v>343</v>
      </c>
      <c r="D180" s="32" t="s">
        <v>89</v>
      </c>
      <c r="E180" s="32" t="s">
        <v>173</v>
      </c>
      <c r="F180" s="32" t="s">
        <v>115</v>
      </c>
      <c r="G180" s="32" t="s">
        <v>174</v>
      </c>
      <c r="H180" s="32">
        <v>23</v>
      </c>
      <c r="I180" s="41"/>
    </row>
    <row r="181" spans="2:9" x14ac:dyDescent="0.2">
      <c r="B181" s="41">
        <v>165</v>
      </c>
      <c r="C181" s="32" t="s">
        <v>344</v>
      </c>
      <c r="D181" s="32" t="s">
        <v>89</v>
      </c>
      <c r="E181" s="32" t="s">
        <v>173</v>
      </c>
      <c r="F181" s="32" t="s">
        <v>115</v>
      </c>
      <c r="G181" s="32" t="s">
        <v>174</v>
      </c>
      <c r="H181" s="32">
        <v>39</v>
      </c>
      <c r="I181" s="41"/>
    </row>
    <row r="182" spans="2:9" x14ac:dyDescent="0.2">
      <c r="B182" s="41">
        <v>166</v>
      </c>
      <c r="C182" s="32" t="s">
        <v>345</v>
      </c>
      <c r="D182" s="32" t="s">
        <v>89</v>
      </c>
      <c r="E182" s="32" t="s">
        <v>177</v>
      </c>
      <c r="F182" s="32" t="s">
        <v>115</v>
      </c>
      <c r="G182" s="32" t="s">
        <v>176</v>
      </c>
      <c r="H182" s="32">
        <v>30</v>
      </c>
      <c r="I182" s="41"/>
    </row>
    <row r="183" spans="2:9" x14ac:dyDescent="0.2">
      <c r="B183" s="41">
        <v>167</v>
      </c>
      <c r="C183" s="32" t="s">
        <v>346</v>
      </c>
      <c r="D183" s="32" t="s">
        <v>94</v>
      </c>
      <c r="E183" s="32" t="s">
        <v>173</v>
      </c>
      <c r="F183" s="32" t="s">
        <v>115</v>
      </c>
      <c r="G183" s="32" t="s">
        <v>176</v>
      </c>
      <c r="H183" s="32">
        <v>30</v>
      </c>
      <c r="I183" s="41"/>
    </row>
    <row r="184" spans="2:9" x14ac:dyDescent="0.2">
      <c r="B184" s="41">
        <v>168</v>
      </c>
      <c r="C184" s="32" t="s">
        <v>347</v>
      </c>
      <c r="D184" s="32" t="s">
        <v>94</v>
      </c>
      <c r="E184" s="32" t="s">
        <v>177</v>
      </c>
      <c r="F184" s="32" t="s">
        <v>115</v>
      </c>
      <c r="G184" s="32" t="s">
        <v>174</v>
      </c>
      <c r="H184" s="32">
        <v>58</v>
      </c>
      <c r="I184" s="41"/>
    </row>
    <row r="185" spans="2:9" x14ac:dyDescent="0.2">
      <c r="B185" s="41">
        <v>169</v>
      </c>
      <c r="C185" s="32" t="s">
        <v>348</v>
      </c>
      <c r="D185" s="32" t="s">
        <v>89</v>
      </c>
      <c r="E185" s="32" t="s">
        <v>177</v>
      </c>
      <c r="F185" s="32" t="s">
        <v>115</v>
      </c>
      <c r="G185" s="32" t="s">
        <v>174</v>
      </c>
      <c r="H185" s="32">
        <v>40</v>
      </c>
      <c r="I185" s="41"/>
    </row>
    <row r="186" spans="2:9" x14ac:dyDescent="0.2">
      <c r="B186" s="41">
        <v>170</v>
      </c>
      <c r="C186" s="32" t="s">
        <v>349</v>
      </c>
      <c r="D186" s="32" t="s">
        <v>89</v>
      </c>
      <c r="E186" s="32" t="s">
        <v>175</v>
      </c>
      <c r="F186" s="32" t="s">
        <v>115</v>
      </c>
      <c r="G186" s="32" t="s">
        <v>176</v>
      </c>
      <c r="H186" s="32">
        <v>31</v>
      </c>
      <c r="I186" s="41"/>
    </row>
    <row r="187" spans="2:9" x14ac:dyDescent="0.2">
      <c r="B187" s="41">
        <v>171</v>
      </c>
      <c r="C187" s="32" t="s">
        <v>350</v>
      </c>
      <c r="D187" s="32" t="s">
        <v>89</v>
      </c>
      <c r="E187" s="32" t="s">
        <v>179</v>
      </c>
      <c r="F187" s="32" t="s">
        <v>115</v>
      </c>
      <c r="G187" s="32" t="s">
        <v>180</v>
      </c>
      <c r="H187" s="32">
        <v>39</v>
      </c>
      <c r="I187" s="41"/>
    </row>
    <row r="188" spans="2:9" x14ac:dyDescent="0.2">
      <c r="B188" s="41">
        <v>172</v>
      </c>
      <c r="C188" s="32" t="s">
        <v>351</v>
      </c>
      <c r="D188" s="32" t="s">
        <v>89</v>
      </c>
      <c r="E188" s="32" t="s">
        <v>175</v>
      </c>
      <c r="F188" s="32" t="s">
        <v>115</v>
      </c>
      <c r="G188" s="32" t="s">
        <v>176</v>
      </c>
      <c r="H188" s="32">
        <v>30</v>
      </c>
      <c r="I188" s="41"/>
    </row>
    <row r="189" spans="2:9" x14ac:dyDescent="0.2">
      <c r="B189" s="41">
        <v>173</v>
      </c>
      <c r="C189" s="32" t="s">
        <v>352</v>
      </c>
      <c r="D189" s="32" t="s">
        <v>94</v>
      </c>
      <c r="E189" s="32" t="s">
        <v>175</v>
      </c>
      <c r="F189" s="32" t="s">
        <v>115</v>
      </c>
      <c r="G189" s="32" t="s">
        <v>174</v>
      </c>
      <c r="H189" s="32">
        <v>38</v>
      </c>
      <c r="I189" s="41"/>
    </row>
    <row r="190" spans="2:9" x14ac:dyDescent="0.2">
      <c r="B190" s="41">
        <v>174</v>
      </c>
      <c r="C190" s="32" t="s">
        <v>353</v>
      </c>
      <c r="D190" s="32" t="s">
        <v>94</v>
      </c>
      <c r="E190" s="32" t="s">
        <v>175</v>
      </c>
      <c r="F190" s="32" t="s">
        <v>115</v>
      </c>
      <c r="G190" s="32" t="s">
        <v>174</v>
      </c>
      <c r="H190" s="32">
        <v>26</v>
      </c>
      <c r="I190" s="41"/>
    </row>
    <row r="191" spans="2:9" x14ac:dyDescent="0.2">
      <c r="B191" s="41">
        <v>175</v>
      </c>
      <c r="C191" s="32" t="s">
        <v>354</v>
      </c>
      <c r="D191" s="32" t="s">
        <v>89</v>
      </c>
      <c r="E191" s="32" t="s">
        <v>173</v>
      </c>
      <c r="F191" s="32" t="s">
        <v>115</v>
      </c>
      <c r="G191" s="32" t="s">
        <v>174</v>
      </c>
      <c r="H191" s="32">
        <v>30</v>
      </c>
      <c r="I191" s="41"/>
    </row>
    <row r="192" spans="2:9" x14ac:dyDescent="0.2">
      <c r="B192" s="41">
        <v>176</v>
      </c>
      <c r="C192" s="32" t="s">
        <v>355</v>
      </c>
      <c r="D192" s="32" t="s">
        <v>94</v>
      </c>
      <c r="E192" s="32" t="s">
        <v>175</v>
      </c>
      <c r="F192" s="32" t="s">
        <v>115</v>
      </c>
      <c r="G192" s="32" t="s">
        <v>176</v>
      </c>
      <c r="H192" s="32">
        <v>31</v>
      </c>
      <c r="I192" s="41"/>
    </row>
    <row r="193" spans="2:9" x14ac:dyDescent="0.2">
      <c r="B193" s="41">
        <v>177</v>
      </c>
      <c r="C193" s="32" t="s">
        <v>356</v>
      </c>
      <c r="D193" s="32" t="s">
        <v>89</v>
      </c>
      <c r="E193" s="32" t="s">
        <v>173</v>
      </c>
      <c r="F193" s="32" t="s">
        <v>115</v>
      </c>
      <c r="G193" s="32" t="s">
        <v>174</v>
      </c>
      <c r="H193" s="32">
        <v>25</v>
      </c>
      <c r="I193" s="41"/>
    </row>
    <row r="194" spans="2:9" x14ac:dyDescent="0.2">
      <c r="B194" s="41">
        <v>178</v>
      </c>
      <c r="C194" s="32" t="s">
        <v>357</v>
      </c>
      <c r="D194" s="32" t="s">
        <v>89</v>
      </c>
      <c r="E194" s="32" t="s">
        <v>177</v>
      </c>
      <c r="F194" s="32" t="s">
        <v>115</v>
      </c>
      <c r="G194" s="32" t="s">
        <v>176</v>
      </c>
      <c r="H194" s="32">
        <v>41</v>
      </c>
      <c r="I194" s="41"/>
    </row>
    <row r="195" spans="2:9" x14ac:dyDescent="0.2">
      <c r="B195" s="41">
        <v>179</v>
      </c>
      <c r="C195" s="32" t="s">
        <v>358</v>
      </c>
      <c r="D195" s="32" t="s">
        <v>89</v>
      </c>
      <c r="E195" s="32" t="s">
        <v>175</v>
      </c>
      <c r="F195" s="32" t="s">
        <v>115</v>
      </c>
      <c r="G195" s="32" t="s">
        <v>176</v>
      </c>
      <c r="H195" s="32">
        <v>48</v>
      </c>
      <c r="I195" s="41"/>
    </row>
    <row r="196" spans="2:9" x14ac:dyDescent="0.2">
      <c r="B196" s="41">
        <v>180</v>
      </c>
      <c r="C196" s="32" t="s">
        <v>359</v>
      </c>
      <c r="D196" s="32" t="s">
        <v>94</v>
      </c>
      <c r="E196" s="32" t="s">
        <v>179</v>
      </c>
      <c r="F196" s="32" t="s">
        <v>115</v>
      </c>
      <c r="G196" s="32" t="s">
        <v>178</v>
      </c>
      <c r="H196" s="32">
        <v>39</v>
      </c>
      <c r="I196" s="41"/>
    </row>
    <row r="197" spans="2:9" x14ac:dyDescent="0.2">
      <c r="B197" s="41">
        <v>181</v>
      </c>
      <c r="C197" s="32" t="s">
        <v>360</v>
      </c>
      <c r="D197" s="32" t="s">
        <v>94</v>
      </c>
      <c r="E197" s="32" t="s">
        <v>179</v>
      </c>
      <c r="F197" s="32" t="s">
        <v>115</v>
      </c>
      <c r="G197" s="32" t="s">
        <v>178</v>
      </c>
      <c r="H197" s="32">
        <v>33</v>
      </c>
      <c r="I197" s="41"/>
    </row>
    <row r="198" spans="2:9" x14ac:dyDescent="0.2">
      <c r="B198" s="41">
        <v>182</v>
      </c>
      <c r="C198" s="32" t="s">
        <v>361</v>
      </c>
      <c r="D198" s="32" t="s">
        <v>89</v>
      </c>
      <c r="E198" s="32" t="s">
        <v>177</v>
      </c>
      <c r="F198" s="32" t="s">
        <v>115</v>
      </c>
      <c r="G198" s="32" t="s">
        <v>176</v>
      </c>
      <c r="H198" s="32">
        <v>27</v>
      </c>
      <c r="I198" s="41"/>
    </row>
    <row r="199" spans="2:9" x14ac:dyDescent="0.2">
      <c r="B199" s="41">
        <v>183</v>
      </c>
      <c r="C199" s="32" t="s">
        <v>362</v>
      </c>
      <c r="D199" s="32" t="s">
        <v>89</v>
      </c>
      <c r="E199" s="32" t="s">
        <v>175</v>
      </c>
      <c r="F199" s="32" t="s">
        <v>115</v>
      </c>
      <c r="G199" s="32" t="s">
        <v>176</v>
      </c>
      <c r="H199" s="32">
        <v>42</v>
      </c>
      <c r="I199" s="41"/>
    </row>
    <row r="200" spans="2:9" x14ac:dyDescent="0.2">
      <c r="B200" s="41">
        <v>184</v>
      </c>
      <c r="C200" s="32" t="s">
        <v>363</v>
      </c>
      <c r="D200" s="32" t="s">
        <v>89</v>
      </c>
      <c r="E200" s="32" t="s">
        <v>177</v>
      </c>
      <c r="F200" s="32" t="s">
        <v>115</v>
      </c>
      <c r="G200" s="32" t="s">
        <v>176</v>
      </c>
      <c r="H200" s="32">
        <v>35</v>
      </c>
      <c r="I200" s="41"/>
    </row>
    <row r="201" spans="2:9" x14ac:dyDescent="0.2">
      <c r="B201" s="41">
        <v>185</v>
      </c>
      <c r="C201" s="32" t="s">
        <v>364</v>
      </c>
      <c r="D201" s="32" t="s">
        <v>89</v>
      </c>
      <c r="E201" s="32" t="s">
        <v>175</v>
      </c>
      <c r="F201" s="32" t="s">
        <v>115</v>
      </c>
      <c r="G201" s="32" t="s">
        <v>174</v>
      </c>
      <c r="H201" s="32">
        <v>30</v>
      </c>
      <c r="I201" s="41"/>
    </row>
    <row r="202" spans="2:9" x14ac:dyDescent="0.2">
      <c r="B202" s="41">
        <v>186</v>
      </c>
      <c r="C202" s="32" t="s">
        <v>365</v>
      </c>
      <c r="D202" s="32" t="s">
        <v>94</v>
      </c>
      <c r="E202" s="32" t="s">
        <v>175</v>
      </c>
      <c r="F202" s="32" t="s">
        <v>115</v>
      </c>
      <c r="G202" s="32" t="s">
        <v>174</v>
      </c>
      <c r="H202" s="32">
        <v>29</v>
      </c>
      <c r="I202" s="41"/>
    </row>
    <row r="203" spans="2:9" x14ac:dyDescent="0.2">
      <c r="B203" s="41">
        <v>187</v>
      </c>
      <c r="C203" s="32" t="s">
        <v>366</v>
      </c>
      <c r="D203" s="32" t="s">
        <v>94</v>
      </c>
      <c r="E203" s="32" t="s">
        <v>175</v>
      </c>
      <c r="F203" s="32" t="s">
        <v>115</v>
      </c>
      <c r="G203" s="32" t="s">
        <v>174</v>
      </c>
      <c r="H203" s="32">
        <v>31</v>
      </c>
      <c r="I203" s="41"/>
    </row>
    <row r="204" spans="2:9" x14ac:dyDescent="0.2">
      <c r="B204" s="41">
        <v>188</v>
      </c>
      <c r="C204" s="32" t="s">
        <v>367</v>
      </c>
      <c r="D204" s="32" t="s">
        <v>94</v>
      </c>
      <c r="E204" s="32" t="s">
        <v>173</v>
      </c>
      <c r="F204" s="32" t="s">
        <v>115</v>
      </c>
      <c r="G204" s="32" t="s">
        <v>174</v>
      </c>
      <c r="H204" s="32">
        <v>54</v>
      </c>
      <c r="I204" s="41"/>
    </row>
    <row r="205" spans="2:9" x14ac:dyDescent="0.2">
      <c r="B205" s="41">
        <v>189</v>
      </c>
      <c r="C205" s="32" t="s">
        <v>368</v>
      </c>
      <c r="D205" s="32" t="s">
        <v>89</v>
      </c>
      <c r="E205" s="32" t="s">
        <v>175</v>
      </c>
      <c r="F205" s="32" t="s">
        <v>115</v>
      </c>
      <c r="G205" s="32" t="s">
        <v>174</v>
      </c>
      <c r="H205" s="32">
        <v>35</v>
      </c>
      <c r="I205" s="41"/>
    </row>
    <row r="206" spans="2:9" x14ac:dyDescent="0.2">
      <c r="B206" s="41">
        <v>190</v>
      </c>
      <c r="C206" s="32" t="s">
        <v>369</v>
      </c>
      <c r="D206" s="32" t="s">
        <v>89</v>
      </c>
      <c r="E206" s="32" t="s">
        <v>175</v>
      </c>
      <c r="F206" s="32" t="s">
        <v>115</v>
      </c>
      <c r="G206" s="32" t="s">
        <v>176</v>
      </c>
      <c r="H206" s="32">
        <v>40</v>
      </c>
      <c r="I206" s="41"/>
    </row>
    <row r="207" spans="2:9" x14ac:dyDescent="0.2">
      <c r="B207" s="41">
        <v>191</v>
      </c>
      <c r="C207" s="32" t="s">
        <v>370</v>
      </c>
      <c r="D207" s="32" t="s">
        <v>94</v>
      </c>
      <c r="E207" s="32" t="s">
        <v>175</v>
      </c>
      <c r="F207" s="32" t="s">
        <v>115</v>
      </c>
      <c r="G207" s="32" t="s">
        <v>174</v>
      </c>
      <c r="H207" s="32">
        <v>40</v>
      </c>
      <c r="I207" s="41"/>
    </row>
    <row r="208" spans="2:9" x14ac:dyDescent="0.2">
      <c r="B208" s="41">
        <v>192</v>
      </c>
      <c r="C208" s="32" t="s">
        <v>371</v>
      </c>
      <c r="D208" s="32" t="s">
        <v>89</v>
      </c>
      <c r="E208" s="32" t="s">
        <v>173</v>
      </c>
      <c r="F208" s="32" t="s">
        <v>115</v>
      </c>
      <c r="G208" s="32" t="s">
        <v>174</v>
      </c>
      <c r="H208" s="32">
        <v>21</v>
      </c>
      <c r="I208" s="41"/>
    </row>
  </sheetData>
  <mergeCells count="1">
    <mergeCell ref="C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27"/>
  <sheetViews>
    <sheetView zoomScale="87" zoomScaleNormal="87" workbookViewId="0">
      <selection activeCell="J30" sqref="J30"/>
    </sheetView>
  </sheetViews>
  <sheetFormatPr baseColWidth="10" defaultRowHeight="15" x14ac:dyDescent="0.2"/>
  <cols>
    <col min="3" max="3" width="39.1640625" bestFit="1" customWidth="1"/>
    <col min="4" max="5" width="9.33203125" bestFit="1" customWidth="1"/>
    <col min="6" max="6" width="43.5" bestFit="1" customWidth="1"/>
    <col min="7" max="7" width="18.1640625" bestFit="1" customWidth="1"/>
    <col min="8" max="8" width="14.5" bestFit="1" customWidth="1"/>
    <col min="9" max="9" width="16.1640625" bestFit="1" customWidth="1"/>
    <col min="10" max="10" width="35.6640625" bestFit="1" customWidth="1"/>
  </cols>
  <sheetData>
    <row r="2" spans="2:10" x14ac:dyDescent="0.2">
      <c r="B2" s="43"/>
      <c r="C2" s="41"/>
      <c r="D2" s="41"/>
      <c r="E2" s="41"/>
      <c r="F2" s="41" t="s">
        <v>372</v>
      </c>
      <c r="G2" s="41"/>
      <c r="H2" s="41"/>
      <c r="I2" s="41"/>
      <c r="J2" s="41"/>
    </row>
    <row r="3" spans="2:10" x14ac:dyDescent="0.2">
      <c r="B3" s="43"/>
      <c r="C3" s="41"/>
      <c r="D3" s="41"/>
      <c r="E3" s="41"/>
      <c r="F3" s="41"/>
      <c r="G3" s="41"/>
      <c r="H3" s="41"/>
      <c r="I3" s="41"/>
      <c r="J3" s="41"/>
    </row>
    <row r="4" spans="2:10" ht="16" x14ac:dyDescent="0.2">
      <c r="B4" s="43"/>
      <c r="C4" s="35" t="s">
        <v>9</v>
      </c>
      <c r="D4" s="35" t="s">
        <v>373</v>
      </c>
      <c r="E4" s="35" t="s">
        <v>374</v>
      </c>
      <c r="F4" s="35" t="s">
        <v>375</v>
      </c>
      <c r="G4" s="35" t="s">
        <v>376</v>
      </c>
      <c r="H4" s="35" t="s">
        <v>377</v>
      </c>
      <c r="I4" s="35" t="s">
        <v>378</v>
      </c>
      <c r="J4" s="35" t="s">
        <v>379</v>
      </c>
    </row>
    <row r="5" spans="2:10" x14ac:dyDescent="0.2">
      <c r="B5" s="43"/>
      <c r="C5" s="37" t="s">
        <v>8</v>
      </c>
      <c r="D5" s="37" t="s">
        <v>380</v>
      </c>
      <c r="E5" s="37" t="s">
        <v>179</v>
      </c>
      <c r="F5" s="37" t="s">
        <v>381</v>
      </c>
      <c r="G5" s="37" t="s">
        <v>382</v>
      </c>
      <c r="H5" s="37">
        <v>2024</v>
      </c>
      <c r="I5" s="37" t="s">
        <v>383</v>
      </c>
      <c r="J5" s="37" t="s">
        <v>384</v>
      </c>
    </row>
    <row r="6" spans="2:10" x14ac:dyDescent="0.2">
      <c r="B6" s="43"/>
      <c r="C6" s="44">
        <f>MAX(B35:B127)</f>
        <v>93</v>
      </c>
      <c r="D6" s="44">
        <f>COUNTIF(D$35:D$127,"Masculino")</f>
        <v>65</v>
      </c>
      <c r="E6" s="44">
        <f>COUNTIF(E$35:E$127,"Doctorado")</f>
        <v>61</v>
      </c>
      <c r="F6" s="44">
        <f>COUNTIF(F$35:F$127,"Maestría en Optomecatrónica")</f>
        <v>2</v>
      </c>
      <c r="G6" s="44">
        <f>COUNTIF(G$35:G$127,G5)</f>
        <v>6</v>
      </c>
      <c r="H6" s="44">
        <f>COUNTIF(H$35:H$127,H5)</f>
        <v>29</v>
      </c>
      <c r="I6" s="44">
        <f>COUNTIF(I$35:I$127,"Ninguna")</f>
        <v>0</v>
      </c>
      <c r="J6" s="44">
        <f>COUNTIF(J$35:J$127,"Ingeniería Óptica")</f>
        <v>1</v>
      </c>
    </row>
    <row r="7" spans="2:10" x14ac:dyDescent="0.2">
      <c r="B7" s="43"/>
      <c r="C7" s="34"/>
      <c r="D7" s="37" t="s">
        <v>385</v>
      </c>
      <c r="E7" s="37" t="s">
        <v>177</v>
      </c>
      <c r="F7" s="37" t="s">
        <v>386</v>
      </c>
      <c r="G7" s="37" t="s">
        <v>387</v>
      </c>
      <c r="H7" s="37">
        <v>2023</v>
      </c>
      <c r="I7" s="37" t="s">
        <v>388</v>
      </c>
      <c r="J7" s="37" t="s">
        <v>389</v>
      </c>
    </row>
    <row r="8" spans="2:10" x14ac:dyDescent="0.2">
      <c r="B8" s="43"/>
      <c r="C8" s="34"/>
      <c r="D8" s="44">
        <f>COUNTIF(D$35:D$127,"Femenino")</f>
        <v>28</v>
      </c>
      <c r="E8" s="44">
        <f>COUNTIF(E$35:E$127,"Maestría")</f>
        <v>32</v>
      </c>
      <c r="F8" s="44">
        <f>COUNTIF(F$35:F$127,"Maestría en Ciencias (ÓPTICA)")</f>
        <v>8</v>
      </c>
      <c r="G8" s="44">
        <f>COUNTIF(G$35:G$127,G7)</f>
        <v>0</v>
      </c>
      <c r="H8" s="44">
        <f>COUNTIF(H$35:H$127,H7)</f>
        <v>26</v>
      </c>
      <c r="I8" s="44">
        <f>COUNTIF(I$35:I$127,I7)</f>
        <v>93</v>
      </c>
      <c r="J8" s="44">
        <f>COUNTIF(J$35:J$127,"Metrología Óptica")</f>
        <v>5</v>
      </c>
    </row>
    <row r="9" spans="2:10" x14ac:dyDescent="0.2">
      <c r="B9" s="43"/>
      <c r="C9" s="34"/>
      <c r="D9" s="34"/>
      <c r="E9" s="34"/>
      <c r="F9" s="37" t="s">
        <v>390</v>
      </c>
      <c r="G9" s="37" t="s">
        <v>391</v>
      </c>
      <c r="H9" s="37">
        <v>2022</v>
      </c>
      <c r="I9" s="37" t="s">
        <v>392</v>
      </c>
      <c r="J9" s="37" t="s">
        <v>393</v>
      </c>
    </row>
    <row r="10" spans="2:10" x14ac:dyDescent="0.2">
      <c r="B10" s="43"/>
      <c r="C10" s="34"/>
      <c r="D10" s="44"/>
      <c r="E10" s="34"/>
      <c r="F10" s="44">
        <f>COUNTIF(F$35:F$127,"Doctorado en Ciencias (ÓPTICA)")</f>
        <v>32</v>
      </c>
      <c r="G10" s="44">
        <f>COUNTIF(G$35:G$127,G9)</f>
        <v>0</v>
      </c>
      <c r="H10" s="44">
        <f>COUNTIF(H$35:H$127,H9)</f>
        <v>18</v>
      </c>
      <c r="I10" s="44">
        <f>COUNTIF(I$35:I$127,"CONACYT - SENER")</f>
        <v>0</v>
      </c>
      <c r="J10" s="44">
        <f>COUNTIF(J$35:J$127,"Fotónica")</f>
        <v>19</v>
      </c>
    </row>
    <row r="11" spans="2:10" x14ac:dyDescent="0.2">
      <c r="B11" s="43"/>
      <c r="C11" s="34"/>
      <c r="D11" s="34"/>
      <c r="E11" s="34"/>
      <c r="F11" s="37" t="s">
        <v>394</v>
      </c>
      <c r="G11" s="37" t="s">
        <v>395</v>
      </c>
      <c r="H11" s="37">
        <v>2021</v>
      </c>
      <c r="I11" s="37" t="s">
        <v>396</v>
      </c>
      <c r="J11" s="37" t="s">
        <v>397</v>
      </c>
    </row>
    <row r="12" spans="2:10" x14ac:dyDescent="0.2">
      <c r="B12" s="43"/>
      <c r="C12" s="34"/>
      <c r="D12" s="34"/>
      <c r="E12" s="34"/>
      <c r="F12" s="44">
        <f>COUNTIF(F$35:F$127,"Maestría Interinstitucional en Ciencia y Tecnología ")</f>
        <v>22</v>
      </c>
      <c r="G12" s="44">
        <f>COUNTIF(G$35:G$127,G11)</f>
        <v>1</v>
      </c>
      <c r="H12" s="44">
        <f>COUNTIF(H$35:H$127,H11)</f>
        <v>10</v>
      </c>
      <c r="I12" s="44">
        <f>COUNTIF(I$35:I$127,"Pendiente")</f>
        <v>0</v>
      </c>
      <c r="J12" s="44">
        <f>COUNTIF(J$35:J$127,"Fibras ópticas y láseres")</f>
        <v>4</v>
      </c>
    </row>
    <row r="13" spans="2:10" x14ac:dyDescent="0.2">
      <c r="B13" s="43"/>
      <c r="C13" s="34"/>
      <c r="D13" s="34"/>
      <c r="E13" s="34"/>
      <c r="F13" s="37" t="s">
        <v>398</v>
      </c>
      <c r="G13" s="37" t="s">
        <v>399</v>
      </c>
      <c r="H13" s="37">
        <v>2020</v>
      </c>
      <c r="I13" s="34"/>
      <c r="J13" s="37" t="s">
        <v>400</v>
      </c>
    </row>
    <row r="14" spans="2:10" x14ac:dyDescent="0.2">
      <c r="B14" s="43"/>
      <c r="C14" s="34"/>
      <c r="D14" s="34"/>
      <c r="E14" s="34"/>
      <c r="F14" s="44">
        <f>COUNTIF(F$35:F$127,"Doctorado Interinstitucional en Ciencia y Tecnología ")</f>
        <v>29</v>
      </c>
      <c r="G14" s="44">
        <f>COUNTIF(G$35:G$127,G13)</f>
        <v>84</v>
      </c>
      <c r="H14" s="44">
        <f>COUNTIF(H$35:H$127,H13)</f>
        <v>7</v>
      </c>
      <c r="I14" s="34"/>
      <c r="J14" s="44">
        <f>COUNTIF(J$35:J$127,"Óptica física")</f>
        <v>3</v>
      </c>
    </row>
    <row r="15" spans="2:10" x14ac:dyDescent="0.2">
      <c r="B15" s="43"/>
      <c r="C15" s="34"/>
      <c r="D15" s="34"/>
      <c r="E15" s="34"/>
      <c r="F15" s="34"/>
      <c r="G15" s="37" t="s">
        <v>401</v>
      </c>
      <c r="H15" s="37">
        <v>2019</v>
      </c>
      <c r="I15" s="34"/>
      <c r="J15" s="37" t="s">
        <v>402</v>
      </c>
    </row>
    <row r="16" spans="2:10" x14ac:dyDescent="0.2">
      <c r="B16" s="43"/>
      <c r="C16" s="34"/>
      <c r="D16" s="34"/>
      <c r="E16" s="34"/>
      <c r="F16" s="34"/>
      <c r="G16" s="44">
        <f>COUNTIF(G$35:G$127,G15)</f>
        <v>0</v>
      </c>
      <c r="H16" s="44">
        <f>COUNTIF(H$35:H$127,H15)</f>
        <v>3</v>
      </c>
      <c r="I16" s="34"/>
      <c r="J16" s="44">
        <f>COUNTIF(J$35:J$127,"Robótica y sistemas de control")</f>
        <v>0</v>
      </c>
    </row>
    <row r="17" spans="2:10" x14ac:dyDescent="0.2">
      <c r="B17" s="43"/>
      <c r="C17" s="34"/>
      <c r="D17" s="34"/>
      <c r="E17" s="34"/>
      <c r="F17" s="34"/>
      <c r="G17" s="37" t="s">
        <v>403</v>
      </c>
      <c r="H17" s="44"/>
      <c r="I17" s="34"/>
      <c r="J17" s="37" t="s">
        <v>404</v>
      </c>
    </row>
    <row r="18" spans="2:10" x14ac:dyDescent="0.2">
      <c r="B18" s="43"/>
      <c r="C18" s="34"/>
      <c r="D18" s="34"/>
      <c r="E18" s="34"/>
      <c r="F18" s="34"/>
      <c r="G18" s="44">
        <f>COUNTIF(G$35:G$127,G17)</f>
        <v>1</v>
      </c>
      <c r="H18" s="44"/>
      <c r="I18" s="34"/>
      <c r="J18" s="44">
        <f>COUNTIF(J$35:J$127,"Sensores")</f>
        <v>0</v>
      </c>
    </row>
    <row r="19" spans="2:10" x14ac:dyDescent="0.2">
      <c r="B19" s="43"/>
      <c r="C19" s="34"/>
      <c r="D19" s="34"/>
      <c r="E19" s="34"/>
      <c r="F19" s="34"/>
      <c r="G19" s="37" t="s">
        <v>405</v>
      </c>
      <c r="H19" s="38"/>
      <c r="I19" s="34"/>
      <c r="J19" s="37" t="s">
        <v>406</v>
      </c>
    </row>
    <row r="20" spans="2:10" x14ac:dyDescent="0.2">
      <c r="B20" s="43"/>
      <c r="C20" s="34"/>
      <c r="D20" s="34"/>
      <c r="E20" s="34"/>
      <c r="F20" s="34"/>
      <c r="G20" s="44">
        <f>COUNTIF(G$35:G$127,G19)</f>
        <v>1</v>
      </c>
      <c r="H20" s="44"/>
      <c r="I20" s="34"/>
      <c r="J20" s="44">
        <f>COUNTIF(J$35:J$127,"Mecatrónica")</f>
        <v>18</v>
      </c>
    </row>
    <row r="21" spans="2:10" x14ac:dyDescent="0.2">
      <c r="B21" s="43"/>
      <c r="C21" s="34"/>
      <c r="D21" s="34"/>
      <c r="E21" s="34"/>
      <c r="F21" s="34"/>
      <c r="G21" s="34"/>
      <c r="H21" s="44"/>
      <c r="I21" s="34"/>
      <c r="J21" s="37" t="s">
        <v>407</v>
      </c>
    </row>
    <row r="22" spans="2:10" x14ac:dyDescent="0.2">
      <c r="B22" s="43"/>
      <c r="C22" s="34"/>
      <c r="D22" s="34"/>
      <c r="E22" s="34"/>
      <c r="F22" s="34"/>
      <c r="G22" s="34"/>
      <c r="H22" s="44"/>
      <c r="I22" s="34"/>
      <c r="J22" s="44">
        <f>COUNTIF(J$35:J$127,"Visión artificial")</f>
        <v>1</v>
      </c>
    </row>
    <row r="23" spans="2:10" x14ac:dyDescent="0.2">
      <c r="B23" s="43"/>
      <c r="C23" s="34"/>
      <c r="D23" s="34"/>
      <c r="E23" s="34"/>
      <c r="F23" s="34"/>
      <c r="G23" s="34"/>
      <c r="H23" s="44"/>
      <c r="I23" s="34"/>
      <c r="J23" s="37" t="s">
        <v>408</v>
      </c>
    </row>
    <row r="24" spans="2:10" x14ac:dyDescent="0.2">
      <c r="B24" s="43"/>
      <c r="C24" s="34"/>
      <c r="D24" s="34"/>
      <c r="E24" s="34"/>
      <c r="F24" s="34"/>
      <c r="G24" s="34"/>
      <c r="H24" s="44"/>
      <c r="I24" s="34"/>
      <c r="J24" s="44">
        <f>COUNTIF(J$35:J$127,"Ingeniería Ambiental")</f>
        <v>11</v>
      </c>
    </row>
    <row r="25" spans="2:10" x14ac:dyDescent="0.2">
      <c r="B25" s="43"/>
      <c r="C25" s="34"/>
      <c r="D25" s="34"/>
      <c r="E25" s="34"/>
      <c r="F25" s="34"/>
      <c r="G25" s="34"/>
      <c r="H25" s="34"/>
      <c r="I25" s="34"/>
      <c r="J25" s="45" t="s">
        <v>409</v>
      </c>
    </row>
    <row r="26" spans="2:10" x14ac:dyDescent="0.2">
      <c r="B26" s="43"/>
      <c r="C26" s="34"/>
      <c r="D26" s="34"/>
      <c r="E26" s="34"/>
      <c r="F26" s="34"/>
      <c r="G26" s="34"/>
      <c r="H26" s="34"/>
      <c r="I26" s="34"/>
      <c r="J26" s="44">
        <f>COUNTIF(J$35:J$127,"Mecatrónica y diseño mecánico")</f>
        <v>20</v>
      </c>
    </row>
    <row r="27" spans="2:10" x14ac:dyDescent="0.2">
      <c r="B27" s="43"/>
      <c r="C27" s="34"/>
      <c r="D27" s="34"/>
      <c r="E27" s="34"/>
      <c r="F27" s="34"/>
      <c r="G27" s="34"/>
      <c r="H27" s="34"/>
      <c r="I27" s="34"/>
      <c r="J27" s="45" t="s">
        <v>410</v>
      </c>
    </row>
    <row r="28" spans="2:10" x14ac:dyDescent="0.2">
      <c r="B28" s="43"/>
      <c r="C28" s="34"/>
      <c r="D28" s="34"/>
      <c r="E28" s="34"/>
      <c r="F28" s="34"/>
      <c r="G28" s="34"/>
      <c r="H28" s="34"/>
      <c r="I28" s="34"/>
      <c r="J28" s="44">
        <f>COUNTIF(J$35:J$127,"Diseño y desarrollo de sistemas mecánicos")</f>
        <v>1</v>
      </c>
    </row>
    <row r="29" spans="2:10" x14ac:dyDescent="0.2">
      <c r="B29" s="43"/>
      <c r="C29" s="34"/>
      <c r="D29" s="34"/>
      <c r="E29" s="34"/>
      <c r="F29" s="34"/>
      <c r="G29" s="34"/>
      <c r="H29" s="34"/>
      <c r="I29" s="34"/>
      <c r="J29" s="45" t="s">
        <v>411</v>
      </c>
    </row>
    <row r="30" spans="2:10" x14ac:dyDescent="0.2">
      <c r="B30" s="43"/>
      <c r="C30" s="34"/>
      <c r="D30" s="34"/>
      <c r="E30" s="34"/>
      <c r="F30" s="34"/>
      <c r="G30" s="34"/>
      <c r="H30" s="34"/>
      <c r="I30" s="34"/>
      <c r="J30" s="44">
        <f>COUNTIF(J$35:J$127,"Por definir")</f>
        <v>10</v>
      </c>
    </row>
    <row r="31" spans="2:10" x14ac:dyDescent="0.2">
      <c r="B31" s="43"/>
      <c r="C31" s="43"/>
      <c r="D31" s="43"/>
      <c r="E31" s="43"/>
      <c r="F31" s="43"/>
      <c r="G31" s="43"/>
      <c r="H31" s="43"/>
      <c r="I31" s="43"/>
      <c r="J31" s="43"/>
    </row>
    <row r="32" spans="2:10" x14ac:dyDescent="0.2">
      <c r="B32" s="43"/>
      <c r="C32" s="43"/>
      <c r="D32" s="43"/>
      <c r="E32" s="43"/>
      <c r="F32" s="43"/>
      <c r="G32" s="43"/>
      <c r="H32" s="43"/>
      <c r="I32" s="43"/>
      <c r="J32" s="43"/>
    </row>
    <row r="33" spans="2:10" x14ac:dyDescent="0.2">
      <c r="B33" s="43"/>
      <c r="C33" s="43"/>
      <c r="D33" s="43"/>
      <c r="E33" s="43"/>
      <c r="F33" s="43"/>
      <c r="G33" s="43"/>
      <c r="H33" s="43"/>
      <c r="I33" s="43"/>
      <c r="J33" s="43"/>
    </row>
    <row r="34" spans="2:10" ht="16" thickBot="1" x14ac:dyDescent="0.25">
      <c r="B34" s="46"/>
      <c r="C34" s="47" t="s">
        <v>412</v>
      </c>
      <c r="D34" s="48" t="s">
        <v>373</v>
      </c>
      <c r="E34" s="48" t="s">
        <v>374</v>
      </c>
      <c r="F34" s="47" t="s">
        <v>413</v>
      </c>
      <c r="G34" s="48" t="s">
        <v>376</v>
      </c>
      <c r="H34" s="48" t="s">
        <v>414</v>
      </c>
      <c r="I34" s="47" t="s">
        <v>415</v>
      </c>
      <c r="J34" s="47" t="s">
        <v>416</v>
      </c>
    </row>
    <row r="35" spans="2:10" ht="16" thickTop="1" x14ac:dyDescent="0.2">
      <c r="B35" s="43">
        <v>1</v>
      </c>
      <c r="C35" s="49" t="s">
        <v>417</v>
      </c>
      <c r="D35" s="50" t="s">
        <v>380</v>
      </c>
      <c r="E35" s="50" t="s">
        <v>179</v>
      </c>
      <c r="F35" s="50" t="s">
        <v>418</v>
      </c>
      <c r="G35" s="50" t="s">
        <v>395</v>
      </c>
      <c r="H35" s="51">
        <v>2024</v>
      </c>
      <c r="I35" s="52" t="s">
        <v>388</v>
      </c>
      <c r="J35" s="53" t="s">
        <v>393</v>
      </c>
    </row>
    <row r="36" spans="2:10" x14ac:dyDescent="0.2">
      <c r="B36" s="43">
        <v>2</v>
      </c>
      <c r="C36" s="49" t="s">
        <v>419</v>
      </c>
      <c r="D36" s="50" t="s">
        <v>380</v>
      </c>
      <c r="E36" s="50" t="s">
        <v>179</v>
      </c>
      <c r="F36" s="50" t="s">
        <v>418</v>
      </c>
      <c r="G36" s="50" t="s">
        <v>399</v>
      </c>
      <c r="H36" s="51">
        <v>2023</v>
      </c>
      <c r="I36" s="52" t="s">
        <v>388</v>
      </c>
      <c r="J36" s="54" t="s">
        <v>393</v>
      </c>
    </row>
    <row r="37" spans="2:10" x14ac:dyDescent="0.2">
      <c r="B37" s="43">
        <v>3</v>
      </c>
      <c r="C37" s="49" t="s">
        <v>420</v>
      </c>
      <c r="D37" s="55" t="s">
        <v>380</v>
      </c>
      <c r="E37" s="50" t="s">
        <v>179</v>
      </c>
      <c r="F37" s="50" t="s">
        <v>418</v>
      </c>
      <c r="G37" s="50" t="s">
        <v>382</v>
      </c>
      <c r="H37" s="51">
        <v>2024</v>
      </c>
      <c r="I37" s="52" t="s">
        <v>388</v>
      </c>
      <c r="J37" s="54" t="s">
        <v>389</v>
      </c>
    </row>
    <row r="38" spans="2:10" x14ac:dyDescent="0.2">
      <c r="B38" s="43">
        <v>4</v>
      </c>
      <c r="C38" s="49" t="s">
        <v>421</v>
      </c>
      <c r="D38" s="50" t="s">
        <v>385</v>
      </c>
      <c r="E38" s="50" t="s">
        <v>179</v>
      </c>
      <c r="F38" s="50" t="s">
        <v>418</v>
      </c>
      <c r="G38" s="50" t="s">
        <v>399</v>
      </c>
      <c r="H38" s="51">
        <v>2024</v>
      </c>
      <c r="I38" s="52" t="s">
        <v>388</v>
      </c>
      <c r="J38" s="54" t="s">
        <v>411</v>
      </c>
    </row>
    <row r="39" spans="2:10" x14ac:dyDescent="0.2">
      <c r="B39" s="43">
        <v>5</v>
      </c>
      <c r="C39" s="49" t="s">
        <v>422</v>
      </c>
      <c r="D39" s="55" t="s">
        <v>380</v>
      </c>
      <c r="E39" s="50" t="s">
        <v>179</v>
      </c>
      <c r="F39" s="50" t="s">
        <v>418</v>
      </c>
      <c r="G39" s="50" t="s">
        <v>382</v>
      </c>
      <c r="H39" s="51">
        <v>2023</v>
      </c>
      <c r="I39" s="52" t="s">
        <v>388</v>
      </c>
      <c r="J39" s="54" t="s">
        <v>393</v>
      </c>
    </row>
    <row r="40" spans="2:10" x14ac:dyDescent="0.2">
      <c r="B40" s="43">
        <v>6</v>
      </c>
      <c r="C40" s="56" t="s">
        <v>423</v>
      </c>
      <c r="D40" s="55" t="s">
        <v>385</v>
      </c>
      <c r="E40" s="50" t="s">
        <v>179</v>
      </c>
      <c r="F40" s="50" t="s">
        <v>418</v>
      </c>
      <c r="G40" s="50" t="s">
        <v>399</v>
      </c>
      <c r="H40" s="51">
        <v>2022</v>
      </c>
      <c r="I40" s="52" t="s">
        <v>388</v>
      </c>
      <c r="J40" s="50" t="s">
        <v>424</v>
      </c>
    </row>
    <row r="41" spans="2:10" x14ac:dyDescent="0.2">
      <c r="B41" s="43">
        <v>7</v>
      </c>
      <c r="C41" s="56" t="s">
        <v>425</v>
      </c>
      <c r="D41" s="50" t="s">
        <v>380</v>
      </c>
      <c r="E41" s="50" t="s">
        <v>179</v>
      </c>
      <c r="F41" s="50" t="s">
        <v>418</v>
      </c>
      <c r="G41" s="50" t="s">
        <v>399</v>
      </c>
      <c r="H41" s="51">
        <v>2024</v>
      </c>
      <c r="I41" s="52" t="s">
        <v>388</v>
      </c>
      <c r="J41" s="50" t="s">
        <v>411</v>
      </c>
    </row>
    <row r="42" spans="2:10" x14ac:dyDescent="0.2">
      <c r="B42" s="43">
        <v>8</v>
      </c>
      <c r="C42" s="56" t="s">
        <v>426</v>
      </c>
      <c r="D42" s="50" t="s">
        <v>385</v>
      </c>
      <c r="E42" s="50" t="s">
        <v>179</v>
      </c>
      <c r="F42" s="50" t="s">
        <v>418</v>
      </c>
      <c r="G42" s="50" t="s">
        <v>399</v>
      </c>
      <c r="H42" s="51">
        <v>2022</v>
      </c>
      <c r="I42" s="52" t="s">
        <v>388</v>
      </c>
      <c r="J42" s="50" t="s">
        <v>393</v>
      </c>
    </row>
    <row r="43" spans="2:10" x14ac:dyDescent="0.2">
      <c r="B43" s="43">
        <v>9</v>
      </c>
      <c r="C43" s="56" t="s">
        <v>427</v>
      </c>
      <c r="D43" s="50" t="s">
        <v>380</v>
      </c>
      <c r="E43" s="50" t="s">
        <v>179</v>
      </c>
      <c r="F43" s="50" t="s">
        <v>418</v>
      </c>
      <c r="G43" s="50" t="s">
        <v>399</v>
      </c>
      <c r="H43" s="51">
        <v>2022</v>
      </c>
      <c r="I43" s="52" t="s">
        <v>388</v>
      </c>
      <c r="J43" s="50" t="s">
        <v>424</v>
      </c>
    </row>
    <row r="44" spans="2:10" x14ac:dyDescent="0.2">
      <c r="B44" s="43">
        <v>10</v>
      </c>
      <c r="C44" s="56" t="s">
        <v>428</v>
      </c>
      <c r="D44" s="50" t="s">
        <v>385</v>
      </c>
      <c r="E44" s="50" t="s">
        <v>179</v>
      </c>
      <c r="F44" s="50" t="s">
        <v>418</v>
      </c>
      <c r="G44" s="50" t="s">
        <v>399</v>
      </c>
      <c r="H44" s="51">
        <v>2024</v>
      </c>
      <c r="I44" s="52" t="s">
        <v>388</v>
      </c>
      <c r="J44" s="50" t="s">
        <v>411</v>
      </c>
    </row>
    <row r="45" spans="2:10" x14ac:dyDescent="0.2">
      <c r="B45" s="43">
        <v>11</v>
      </c>
      <c r="C45" s="56" t="s">
        <v>429</v>
      </c>
      <c r="D45" s="50" t="s">
        <v>385</v>
      </c>
      <c r="E45" s="50" t="s">
        <v>179</v>
      </c>
      <c r="F45" s="50" t="s">
        <v>418</v>
      </c>
      <c r="G45" s="50" t="s">
        <v>399</v>
      </c>
      <c r="H45" s="51">
        <v>2024</v>
      </c>
      <c r="I45" s="52" t="s">
        <v>388</v>
      </c>
      <c r="J45" s="50" t="s">
        <v>411</v>
      </c>
    </row>
    <row r="46" spans="2:10" x14ac:dyDescent="0.2">
      <c r="B46" s="43">
        <v>12</v>
      </c>
      <c r="C46" s="56" t="s">
        <v>430</v>
      </c>
      <c r="D46" s="50" t="s">
        <v>385</v>
      </c>
      <c r="E46" s="50" t="s">
        <v>179</v>
      </c>
      <c r="F46" s="50" t="s">
        <v>418</v>
      </c>
      <c r="G46" s="50" t="s">
        <v>399</v>
      </c>
      <c r="H46" s="51">
        <v>2022</v>
      </c>
      <c r="I46" s="52" t="s">
        <v>388</v>
      </c>
      <c r="J46" s="50" t="s">
        <v>393</v>
      </c>
    </row>
    <row r="47" spans="2:10" x14ac:dyDescent="0.2">
      <c r="B47" s="43">
        <v>13</v>
      </c>
      <c r="C47" s="56" t="s">
        <v>431</v>
      </c>
      <c r="D47" s="50" t="s">
        <v>380</v>
      </c>
      <c r="E47" s="50" t="s">
        <v>179</v>
      </c>
      <c r="F47" s="50" t="s">
        <v>418</v>
      </c>
      <c r="G47" s="50" t="s">
        <v>399</v>
      </c>
      <c r="H47" s="51">
        <v>2022</v>
      </c>
      <c r="I47" s="52" t="s">
        <v>388</v>
      </c>
      <c r="J47" s="50" t="s">
        <v>424</v>
      </c>
    </row>
    <row r="48" spans="2:10" x14ac:dyDescent="0.2">
      <c r="B48" s="43">
        <v>14</v>
      </c>
      <c r="C48" s="56" t="s">
        <v>432</v>
      </c>
      <c r="D48" s="50" t="s">
        <v>380</v>
      </c>
      <c r="E48" s="50" t="s">
        <v>179</v>
      </c>
      <c r="F48" s="50" t="s">
        <v>418</v>
      </c>
      <c r="G48" s="50" t="s">
        <v>399</v>
      </c>
      <c r="H48" s="51">
        <v>2022</v>
      </c>
      <c r="I48" s="52" t="s">
        <v>388</v>
      </c>
      <c r="J48" s="50" t="s">
        <v>397</v>
      </c>
    </row>
    <row r="49" spans="2:10" x14ac:dyDescent="0.2">
      <c r="B49" s="43">
        <v>15</v>
      </c>
      <c r="C49" s="56" t="s">
        <v>433</v>
      </c>
      <c r="D49" s="50" t="s">
        <v>380</v>
      </c>
      <c r="E49" s="50" t="s">
        <v>179</v>
      </c>
      <c r="F49" s="50" t="s">
        <v>418</v>
      </c>
      <c r="G49" s="50" t="s">
        <v>399</v>
      </c>
      <c r="H49" s="51">
        <v>2022</v>
      </c>
      <c r="I49" s="52" t="s">
        <v>388</v>
      </c>
      <c r="J49" s="50" t="s">
        <v>393</v>
      </c>
    </row>
    <row r="50" spans="2:10" x14ac:dyDescent="0.2">
      <c r="B50" s="43">
        <v>16</v>
      </c>
      <c r="C50" s="56" t="s">
        <v>434</v>
      </c>
      <c r="D50" s="50" t="s">
        <v>385</v>
      </c>
      <c r="E50" s="50" t="s">
        <v>179</v>
      </c>
      <c r="F50" s="50" t="s">
        <v>418</v>
      </c>
      <c r="G50" s="50" t="s">
        <v>403</v>
      </c>
      <c r="H50" s="51">
        <v>2023</v>
      </c>
      <c r="I50" s="52" t="s">
        <v>388</v>
      </c>
      <c r="J50" s="50" t="s">
        <v>393</v>
      </c>
    </row>
    <row r="51" spans="2:10" x14ac:dyDescent="0.2">
      <c r="B51" s="43">
        <v>17</v>
      </c>
      <c r="C51" s="56" t="s">
        <v>435</v>
      </c>
      <c r="D51" s="50" t="s">
        <v>385</v>
      </c>
      <c r="E51" s="50" t="s">
        <v>179</v>
      </c>
      <c r="F51" s="50" t="s">
        <v>418</v>
      </c>
      <c r="G51" s="50" t="s">
        <v>399</v>
      </c>
      <c r="H51" s="51">
        <v>2024</v>
      </c>
      <c r="I51" s="52" t="s">
        <v>388</v>
      </c>
      <c r="J51" s="50" t="s">
        <v>411</v>
      </c>
    </row>
    <row r="52" spans="2:10" x14ac:dyDescent="0.2">
      <c r="B52" s="43">
        <v>18</v>
      </c>
      <c r="C52" s="56" t="s">
        <v>436</v>
      </c>
      <c r="D52" s="50" t="s">
        <v>385</v>
      </c>
      <c r="E52" s="50" t="s">
        <v>179</v>
      </c>
      <c r="F52" s="50" t="s">
        <v>418</v>
      </c>
      <c r="G52" s="50" t="s">
        <v>382</v>
      </c>
      <c r="H52" s="51">
        <v>2020</v>
      </c>
      <c r="I52" s="52" t="s">
        <v>388</v>
      </c>
      <c r="J52" s="50" t="s">
        <v>393</v>
      </c>
    </row>
    <row r="53" spans="2:10" x14ac:dyDescent="0.2">
      <c r="B53" s="43">
        <v>19</v>
      </c>
      <c r="C53" s="56" t="s">
        <v>437</v>
      </c>
      <c r="D53" s="50" t="s">
        <v>380</v>
      </c>
      <c r="E53" s="50" t="s">
        <v>179</v>
      </c>
      <c r="F53" s="50" t="s">
        <v>418</v>
      </c>
      <c r="G53" s="50" t="s">
        <v>399</v>
      </c>
      <c r="H53" s="51">
        <v>2023</v>
      </c>
      <c r="I53" s="52" t="s">
        <v>388</v>
      </c>
      <c r="J53" s="50" t="s">
        <v>393</v>
      </c>
    </row>
    <row r="54" spans="2:10" x14ac:dyDescent="0.2">
      <c r="B54" s="43">
        <v>20</v>
      </c>
      <c r="C54" s="56" t="s">
        <v>438</v>
      </c>
      <c r="D54" s="50" t="s">
        <v>380</v>
      </c>
      <c r="E54" s="50" t="s">
        <v>179</v>
      </c>
      <c r="F54" s="50" t="s">
        <v>418</v>
      </c>
      <c r="G54" s="50" t="s">
        <v>399</v>
      </c>
      <c r="H54" s="51">
        <v>2021</v>
      </c>
      <c r="I54" s="52" t="s">
        <v>388</v>
      </c>
      <c r="J54" s="50" t="s">
        <v>400</v>
      </c>
    </row>
    <row r="55" spans="2:10" x14ac:dyDescent="0.2">
      <c r="B55" s="43">
        <v>21</v>
      </c>
      <c r="C55" s="57" t="s">
        <v>439</v>
      </c>
      <c r="D55" s="50" t="s">
        <v>380</v>
      </c>
      <c r="E55" s="50" t="s">
        <v>179</v>
      </c>
      <c r="F55" s="50" t="s">
        <v>418</v>
      </c>
      <c r="G55" s="50" t="s">
        <v>399</v>
      </c>
      <c r="H55" s="51">
        <v>2023</v>
      </c>
      <c r="I55" s="52" t="s">
        <v>388</v>
      </c>
      <c r="J55" s="50" t="s">
        <v>397</v>
      </c>
    </row>
    <row r="56" spans="2:10" x14ac:dyDescent="0.2">
      <c r="B56" s="43">
        <v>22</v>
      </c>
      <c r="C56" s="57" t="s">
        <v>440</v>
      </c>
      <c r="D56" s="50" t="s">
        <v>380</v>
      </c>
      <c r="E56" s="50" t="s">
        <v>179</v>
      </c>
      <c r="F56" s="50" t="s">
        <v>418</v>
      </c>
      <c r="G56" s="50" t="s">
        <v>382</v>
      </c>
      <c r="H56" s="51">
        <v>2022</v>
      </c>
      <c r="I56" s="52" t="s">
        <v>388</v>
      </c>
      <c r="J56" s="50" t="s">
        <v>393</v>
      </c>
    </row>
    <row r="57" spans="2:10" x14ac:dyDescent="0.2">
      <c r="B57" s="43">
        <v>23</v>
      </c>
      <c r="C57" s="49" t="s">
        <v>441</v>
      </c>
      <c r="D57" s="50" t="s">
        <v>380</v>
      </c>
      <c r="E57" s="50" t="s">
        <v>179</v>
      </c>
      <c r="F57" s="50" t="s">
        <v>418</v>
      </c>
      <c r="G57" s="50" t="s">
        <v>399</v>
      </c>
      <c r="H57" s="51">
        <v>2024</v>
      </c>
      <c r="I57" s="52" t="s">
        <v>388</v>
      </c>
      <c r="J57" s="54" t="s">
        <v>393</v>
      </c>
    </row>
    <row r="58" spans="2:10" x14ac:dyDescent="0.2">
      <c r="B58" s="43">
        <v>24</v>
      </c>
      <c r="C58" s="57" t="s">
        <v>442</v>
      </c>
      <c r="D58" s="50" t="s">
        <v>380</v>
      </c>
      <c r="E58" s="50" t="s">
        <v>179</v>
      </c>
      <c r="F58" s="50" t="s">
        <v>418</v>
      </c>
      <c r="G58" s="50" t="s">
        <v>399</v>
      </c>
      <c r="H58" s="51">
        <v>2020</v>
      </c>
      <c r="I58" s="52" t="s">
        <v>388</v>
      </c>
      <c r="J58" s="50" t="s">
        <v>397</v>
      </c>
    </row>
    <row r="59" spans="2:10" x14ac:dyDescent="0.2">
      <c r="B59" s="43">
        <v>25</v>
      </c>
      <c r="C59" s="57" t="s">
        <v>443</v>
      </c>
      <c r="D59" s="50" t="s">
        <v>380</v>
      </c>
      <c r="E59" s="50" t="s">
        <v>179</v>
      </c>
      <c r="F59" s="50" t="s">
        <v>418</v>
      </c>
      <c r="G59" s="50" t="s">
        <v>399</v>
      </c>
      <c r="H59" s="51">
        <v>2020</v>
      </c>
      <c r="I59" s="52" t="s">
        <v>388</v>
      </c>
      <c r="J59" s="50" t="s">
        <v>393</v>
      </c>
    </row>
    <row r="60" spans="2:10" x14ac:dyDescent="0.2">
      <c r="B60" s="43">
        <v>26</v>
      </c>
      <c r="C60" s="57" t="s">
        <v>444</v>
      </c>
      <c r="D60" s="50" t="s">
        <v>385</v>
      </c>
      <c r="E60" s="50" t="s">
        <v>179</v>
      </c>
      <c r="F60" s="50" t="s">
        <v>418</v>
      </c>
      <c r="G60" s="50" t="s">
        <v>399</v>
      </c>
      <c r="H60" s="51">
        <v>2022</v>
      </c>
      <c r="I60" s="52" t="s">
        <v>388</v>
      </c>
      <c r="J60" s="50" t="s">
        <v>393</v>
      </c>
    </row>
    <row r="61" spans="2:10" x14ac:dyDescent="0.2">
      <c r="B61" s="43">
        <v>27</v>
      </c>
      <c r="C61" s="57" t="s">
        <v>445</v>
      </c>
      <c r="D61" s="50" t="s">
        <v>380</v>
      </c>
      <c r="E61" s="50" t="s">
        <v>179</v>
      </c>
      <c r="F61" s="50" t="s">
        <v>418</v>
      </c>
      <c r="G61" s="50" t="s">
        <v>399</v>
      </c>
      <c r="H61" s="51">
        <v>2020</v>
      </c>
      <c r="I61" s="52" t="s">
        <v>388</v>
      </c>
      <c r="J61" s="50" t="s">
        <v>393</v>
      </c>
    </row>
    <row r="62" spans="2:10" x14ac:dyDescent="0.2">
      <c r="B62" s="43">
        <v>28</v>
      </c>
      <c r="C62" s="56" t="s">
        <v>446</v>
      </c>
      <c r="D62" s="50" t="s">
        <v>380</v>
      </c>
      <c r="E62" s="50" t="s">
        <v>179</v>
      </c>
      <c r="F62" s="50" t="s">
        <v>418</v>
      </c>
      <c r="G62" s="50" t="s">
        <v>399</v>
      </c>
      <c r="H62" s="51">
        <v>2022</v>
      </c>
      <c r="I62" s="52" t="s">
        <v>388</v>
      </c>
      <c r="J62" s="50" t="s">
        <v>424</v>
      </c>
    </row>
    <row r="63" spans="2:10" x14ac:dyDescent="0.2">
      <c r="B63" s="43">
        <v>29</v>
      </c>
      <c r="C63" s="56" t="s">
        <v>447</v>
      </c>
      <c r="D63" s="50" t="s">
        <v>380</v>
      </c>
      <c r="E63" s="50" t="s">
        <v>179</v>
      </c>
      <c r="F63" s="50" t="s">
        <v>418</v>
      </c>
      <c r="G63" s="50" t="s">
        <v>399</v>
      </c>
      <c r="H63" s="51">
        <v>2021</v>
      </c>
      <c r="I63" s="52" t="s">
        <v>388</v>
      </c>
      <c r="J63" s="50" t="s">
        <v>393</v>
      </c>
    </row>
    <row r="64" spans="2:10" x14ac:dyDescent="0.2">
      <c r="B64" s="43">
        <v>30</v>
      </c>
      <c r="C64" s="56" t="s">
        <v>448</v>
      </c>
      <c r="D64" s="50" t="s">
        <v>380</v>
      </c>
      <c r="E64" s="50" t="s">
        <v>179</v>
      </c>
      <c r="F64" s="50" t="s">
        <v>418</v>
      </c>
      <c r="G64" s="50" t="s">
        <v>399</v>
      </c>
      <c r="H64" s="51">
        <v>2023</v>
      </c>
      <c r="I64" s="52" t="s">
        <v>388</v>
      </c>
      <c r="J64" s="50" t="s">
        <v>393</v>
      </c>
    </row>
    <row r="65" spans="2:10" x14ac:dyDescent="0.2">
      <c r="B65" s="43">
        <v>31</v>
      </c>
      <c r="C65" s="56" t="s">
        <v>449</v>
      </c>
      <c r="D65" s="50" t="s">
        <v>380</v>
      </c>
      <c r="E65" s="50" t="s">
        <v>179</v>
      </c>
      <c r="F65" s="50" t="s">
        <v>418</v>
      </c>
      <c r="G65" s="50" t="s">
        <v>399</v>
      </c>
      <c r="H65" s="51">
        <v>2022</v>
      </c>
      <c r="I65" s="52" t="s">
        <v>388</v>
      </c>
      <c r="J65" s="50" t="s">
        <v>393</v>
      </c>
    </row>
    <row r="66" spans="2:10" x14ac:dyDescent="0.2">
      <c r="B66" s="43">
        <v>32</v>
      </c>
      <c r="C66" s="56" t="s">
        <v>450</v>
      </c>
      <c r="D66" s="50" t="s">
        <v>380</v>
      </c>
      <c r="E66" s="50" t="s">
        <v>179</v>
      </c>
      <c r="F66" s="50" t="s">
        <v>418</v>
      </c>
      <c r="G66" s="50" t="s">
        <v>399</v>
      </c>
      <c r="H66" s="51">
        <v>2023</v>
      </c>
      <c r="I66" s="52" t="s">
        <v>388</v>
      </c>
      <c r="J66" s="50" t="s">
        <v>393</v>
      </c>
    </row>
    <row r="67" spans="2:10" x14ac:dyDescent="0.2">
      <c r="B67" s="43">
        <v>33</v>
      </c>
      <c r="C67" s="56" t="s">
        <v>451</v>
      </c>
      <c r="D67" s="50" t="s">
        <v>385</v>
      </c>
      <c r="E67" s="50" t="s">
        <v>177</v>
      </c>
      <c r="F67" s="50" t="s">
        <v>452</v>
      </c>
      <c r="G67" s="50" t="s">
        <v>399</v>
      </c>
      <c r="H67" s="51">
        <v>2023</v>
      </c>
      <c r="I67" s="52" t="s">
        <v>388</v>
      </c>
      <c r="J67" s="50" t="s">
        <v>453</v>
      </c>
    </row>
    <row r="68" spans="2:10" x14ac:dyDescent="0.2">
      <c r="B68" s="43">
        <v>34</v>
      </c>
      <c r="C68" s="57" t="s">
        <v>454</v>
      </c>
      <c r="D68" s="50" t="s">
        <v>385</v>
      </c>
      <c r="E68" s="50" t="s">
        <v>177</v>
      </c>
      <c r="F68" s="50" t="s">
        <v>452</v>
      </c>
      <c r="G68" s="50" t="s">
        <v>399</v>
      </c>
      <c r="H68" s="51">
        <v>2023</v>
      </c>
      <c r="I68" s="52" t="s">
        <v>388</v>
      </c>
      <c r="J68" s="50" t="s">
        <v>455</v>
      </c>
    </row>
    <row r="69" spans="2:10" x14ac:dyDescent="0.2">
      <c r="B69" s="43">
        <v>35</v>
      </c>
      <c r="C69" s="57" t="s">
        <v>456</v>
      </c>
      <c r="D69" s="50" t="s">
        <v>380</v>
      </c>
      <c r="E69" s="50" t="s">
        <v>177</v>
      </c>
      <c r="F69" s="50" t="s">
        <v>452</v>
      </c>
      <c r="G69" s="50" t="s">
        <v>399</v>
      </c>
      <c r="H69" s="51">
        <v>2024</v>
      </c>
      <c r="I69" s="52" t="s">
        <v>388</v>
      </c>
      <c r="J69" s="50" t="s">
        <v>411</v>
      </c>
    </row>
    <row r="70" spans="2:10" x14ac:dyDescent="0.2">
      <c r="B70" s="43">
        <v>36</v>
      </c>
      <c r="C70" s="56" t="s">
        <v>457</v>
      </c>
      <c r="D70" s="50" t="s">
        <v>380</v>
      </c>
      <c r="E70" s="50" t="s">
        <v>177</v>
      </c>
      <c r="F70" s="50" t="s">
        <v>452</v>
      </c>
      <c r="G70" s="50" t="s">
        <v>399</v>
      </c>
      <c r="H70" s="51">
        <v>2024</v>
      </c>
      <c r="I70" s="52" t="s">
        <v>388</v>
      </c>
      <c r="J70" s="50" t="s">
        <v>411</v>
      </c>
    </row>
    <row r="71" spans="2:10" x14ac:dyDescent="0.2">
      <c r="B71" s="43">
        <v>37</v>
      </c>
      <c r="C71" s="56" t="s">
        <v>458</v>
      </c>
      <c r="D71" s="50" t="s">
        <v>380</v>
      </c>
      <c r="E71" s="50" t="s">
        <v>177</v>
      </c>
      <c r="F71" s="50" t="s">
        <v>452</v>
      </c>
      <c r="G71" s="50" t="s">
        <v>382</v>
      </c>
      <c r="H71" s="51">
        <v>2023</v>
      </c>
      <c r="I71" s="52" t="s">
        <v>388</v>
      </c>
      <c r="J71" s="50" t="s">
        <v>455</v>
      </c>
    </row>
    <row r="72" spans="2:10" x14ac:dyDescent="0.2">
      <c r="B72" s="43">
        <v>38</v>
      </c>
      <c r="C72" s="56" t="s">
        <v>459</v>
      </c>
      <c r="D72" s="50" t="s">
        <v>385</v>
      </c>
      <c r="E72" s="50" t="s">
        <v>177</v>
      </c>
      <c r="F72" s="50" t="s">
        <v>452</v>
      </c>
      <c r="G72" s="50" t="s">
        <v>399</v>
      </c>
      <c r="H72" s="51">
        <v>2024</v>
      </c>
      <c r="I72" s="52" t="s">
        <v>388</v>
      </c>
      <c r="J72" s="50" t="s">
        <v>411</v>
      </c>
    </row>
    <row r="73" spans="2:10" x14ac:dyDescent="0.2">
      <c r="B73" s="43">
        <v>39</v>
      </c>
      <c r="C73" s="56" t="s">
        <v>460</v>
      </c>
      <c r="D73" s="50" t="s">
        <v>380</v>
      </c>
      <c r="E73" s="50" t="s">
        <v>177</v>
      </c>
      <c r="F73" s="50" t="s">
        <v>452</v>
      </c>
      <c r="G73" s="50" t="s">
        <v>399</v>
      </c>
      <c r="H73" s="51">
        <v>2024</v>
      </c>
      <c r="I73" s="52" t="s">
        <v>388</v>
      </c>
      <c r="J73" s="50" t="s">
        <v>411</v>
      </c>
    </row>
    <row r="74" spans="2:10" x14ac:dyDescent="0.2">
      <c r="B74" s="43">
        <v>40</v>
      </c>
      <c r="C74" s="56" t="s">
        <v>461</v>
      </c>
      <c r="D74" s="50" t="s">
        <v>380</v>
      </c>
      <c r="E74" s="50" t="s">
        <v>177</v>
      </c>
      <c r="F74" s="50" t="s">
        <v>452</v>
      </c>
      <c r="G74" s="50" t="s">
        <v>382</v>
      </c>
      <c r="H74" s="51">
        <v>2024</v>
      </c>
      <c r="I74" s="52" t="s">
        <v>388</v>
      </c>
      <c r="J74" s="50" t="s">
        <v>393</v>
      </c>
    </row>
    <row r="75" spans="2:10" x14ac:dyDescent="0.2">
      <c r="B75" s="43">
        <v>41</v>
      </c>
      <c r="C75" s="56" t="s">
        <v>462</v>
      </c>
      <c r="D75" s="50" t="s">
        <v>385</v>
      </c>
      <c r="E75" s="50" t="s">
        <v>177</v>
      </c>
      <c r="F75" s="50" t="s">
        <v>381</v>
      </c>
      <c r="G75" s="50" t="s">
        <v>399</v>
      </c>
      <c r="H75" s="51">
        <v>2022</v>
      </c>
      <c r="I75" s="52" t="s">
        <v>388</v>
      </c>
      <c r="J75" s="50" t="s">
        <v>463</v>
      </c>
    </row>
    <row r="76" spans="2:10" x14ac:dyDescent="0.2">
      <c r="B76" s="43">
        <v>42</v>
      </c>
      <c r="C76" s="57" t="s">
        <v>464</v>
      </c>
      <c r="D76" s="50" t="s">
        <v>380</v>
      </c>
      <c r="E76" s="50" t="s">
        <v>177</v>
      </c>
      <c r="F76" s="50" t="s">
        <v>381</v>
      </c>
      <c r="G76" s="50" t="s">
        <v>399</v>
      </c>
      <c r="H76" s="51">
        <v>2024</v>
      </c>
      <c r="I76" s="52" t="s">
        <v>388</v>
      </c>
      <c r="J76" s="50" t="s">
        <v>411</v>
      </c>
    </row>
    <row r="77" spans="2:10" x14ac:dyDescent="0.2">
      <c r="B77" s="43">
        <v>43</v>
      </c>
      <c r="C77" s="58" t="s">
        <v>465</v>
      </c>
      <c r="D77" s="50" t="s">
        <v>380</v>
      </c>
      <c r="E77" s="50" t="s">
        <v>179</v>
      </c>
      <c r="F77" s="50" t="s">
        <v>466</v>
      </c>
      <c r="G77" s="50" t="s">
        <v>399</v>
      </c>
      <c r="H77" s="51">
        <v>2021</v>
      </c>
      <c r="I77" s="52" t="s">
        <v>388</v>
      </c>
      <c r="J77" s="50" t="s">
        <v>467</v>
      </c>
    </row>
    <row r="78" spans="2:10" x14ac:dyDescent="0.2">
      <c r="B78" s="43">
        <v>44</v>
      </c>
      <c r="C78" s="58" t="s">
        <v>468</v>
      </c>
      <c r="D78" s="50" t="s">
        <v>380</v>
      </c>
      <c r="E78" s="50" t="s">
        <v>179</v>
      </c>
      <c r="F78" s="50" t="s">
        <v>466</v>
      </c>
      <c r="G78" s="50" t="s">
        <v>399</v>
      </c>
      <c r="H78" s="51">
        <v>2023</v>
      </c>
      <c r="I78" s="52" t="s">
        <v>388</v>
      </c>
      <c r="J78" s="50" t="s">
        <v>409</v>
      </c>
    </row>
    <row r="79" spans="2:10" x14ac:dyDescent="0.2">
      <c r="B79" s="43">
        <v>45</v>
      </c>
      <c r="C79" s="58" t="s">
        <v>469</v>
      </c>
      <c r="D79" s="50" t="s">
        <v>380</v>
      </c>
      <c r="E79" s="50" t="s">
        <v>179</v>
      </c>
      <c r="F79" s="50" t="s">
        <v>466</v>
      </c>
      <c r="G79" s="50" t="s">
        <v>399</v>
      </c>
      <c r="H79" s="51">
        <v>2023</v>
      </c>
      <c r="I79" s="52" t="s">
        <v>388</v>
      </c>
      <c r="J79" s="50" t="s">
        <v>409</v>
      </c>
    </row>
    <row r="80" spans="2:10" x14ac:dyDescent="0.2">
      <c r="B80" s="43">
        <v>46</v>
      </c>
      <c r="C80" s="56" t="s">
        <v>470</v>
      </c>
      <c r="D80" s="50" t="s">
        <v>380</v>
      </c>
      <c r="E80" s="50" t="s">
        <v>179</v>
      </c>
      <c r="F80" s="50" t="s">
        <v>466</v>
      </c>
      <c r="G80" s="50" t="s">
        <v>399</v>
      </c>
      <c r="H80" s="51">
        <v>2019</v>
      </c>
      <c r="I80" s="52" t="s">
        <v>388</v>
      </c>
      <c r="J80" s="50" t="s">
        <v>467</v>
      </c>
    </row>
    <row r="81" spans="2:10" x14ac:dyDescent="0.2">
      <c r="B81" s="43">
        <v>47</v>
      </c>
      <c r="C81" s="56" t="s">
        <v>471</v>
      </c>
      <c r="D81" s="50" t="s">
        <v>380</v>
      </c>
      <c r="E81" s="50" t="s">
        <v>179</v>
      </c>
      <c r="F81" s="50" t="s">
        <v>466</v>
      </c>
      <c r="G81" s="50" t="s">
        <v>399</v>
      </c>
      <c r="H81" s="51">
        <v>2024</v>
      </c>
      <c r="I81" s="52" t="s">
        <v>388</v>
      </c>
      <c r="J81" s="50" t="s">
        <v>467</v>
      </c>
    </row>
    <row r="82" spans="2:10" x14ac:dyDescent="0.2">
      <c r="B82" s="43">
        <v>48</v>
      </c>
      <c r="C82" s="57" t="s">
        <v>472</v>
      </c>
      <c r="D82" s="50" t="s">
        <v>380</v>
      </c>
      <c r="E82" s="50" t="s">
        <v>179</v>
      </c>
      <c r="F82" s="50" t="s">
        <v>466</v>
      </c>
      <c r="G82" s="50" t="s">
        <v>399</v>
      </c>
      <c r="H82" s="51">
        <v>2019</v>
      </c>
      <c r="I82" s="52" t="s">
        <v>388</v>
      </c>
      <c r="J82" s="50" t="s">
        <v>409</v>
      </c>
    </row>
    <row r="83" spans="2:10" x14ac:dyDescent="0.2">
      <c r="B83" s="43">
        <v>49</v>
      </c>
      <c r="C83" s="59" t="s">
        <v>473</v>
      </c>
      <c r="D83" s="50" t="s">
        <v>380</v>
      </c>
      <c r="E83" s="50" t="s">
        <v>179</v>
      </c>
      <c r="F83" s="50" t="s">
        <v>466</v>
      </c>
      <c r="G83" s="50" t="s">
        <v>399</v>
      </c>
      <c r="H83" s="51">
        <v>2023</v>
      </c>
      <c r="I83" s="52" t="s">
        <v>388</v>
      </c>
      <c r="J83" s="50" t="s">
        <v>409</v>
      </c>
    </row>
    <row r="84" spans="2:10" x14ac:dyDescent="0.2">
      <c r="B84" s="43">
        <v>50</v>
      </c>
      <c r="C84" s="59" t="s">
        <v>474</v>
      </c>
      <c r="D84" s="50" t="s">
        <v>380</v>
      </c>
      <c r="E84" s="50" t="s">
        <v>179</v>
      </c>
      <c r="F84" s="50" t="s">
        <v>466</v>
      </c>
      <c r="G84" s="50" t="s">
        <v>399</v>
      </c>
      <c r="H84" s="51">
        <v>2024</v>
      </c>
      <c r="I84" s="52" t="s">
        <v>388</v>
      </c>
      <c r="J84" s="50" t="s">
        <v>467</v>
      </c>
    </row>
    <row r="85" spans="2:10" x14ac:dyDescent="0.2">
      <c r="B85" s="43">
        <v>51</v>
      </c>
      <c r="C85" s="57" t="s">
        <v>475</v>
      </c>
      <c r="D85" s="50" t="s">
        <v>380</v>
      </c>
      <c r="E85" s="50" t="s">
        <v>179</v>
      </c>
      <c r="F85" s="50" t="s">
        <v>466</v>
      </c>
      <c r="G85" s="50" t="s">
        <v>405</v>
      </c>
      <c r="H85" s="51">
        <v>2022</v>
      </c>
      <c r="I85" s="52" t="s">
        <v>388</v>
      </c>
      <c r="J85" s="50" t="s">
        <v>409</v>
      </c>
    </row>
    <row r="86" spans="2:10" x14ac:dyDescent="0.2">
      <c r="B86" s="43">
        <v>52</v>
      </c>
      <c r="C86" s="57" t="s">
        <v>476</v>
      </c>
      <c r="D86" s="50" t="s">
        <v>380</v>
      </c>
      <c r="E86" s="50" t="s">
        <v>179</v>
      </c>
      <c r="F86" s="50" t="s">
        <v>466</v>
      </c>
      <c r="G86" s="50" t="s">
        <v>399</v>
      </c>
      <c r="H86" s="51">
        <v>2021</v>
      </c>
      <c r="I86" s="52" t="s">
        <v>388</v>
      </c>
      <c r="J86" s="50" t="s">
        <v>409</v>
      </c>
    </row>
    <row r="87" spans="2:10" x14ac:dyDescent="0.2">
      <c r="B87" s="43">
        <v>53</v>
      </c>
      <c r="C87" s="57" t="s">
        <v>477</v>
      </c>
      <c r="D87" s="50" t="s">
        <v>380</v>
      </c>
      <c r="E87" s="50" t="s">
        <v>179</v>
      </c>
      <c r="F87" s="50" t="s">
        <v>466</v>
      </c>
      <c r="G87" s="50" t="s">
        <v>399</v>
      </c>
      <c r="H87" s="51">
        <v>2020</v>
      </c>
      <c r="I87" s="52" t="s">
        <v>388</v>
      </c>
      <c r="J87" s="50" t="s">
        <v>467</v>
      </c>
    </row>
    <row r="88" spans="2:10" x14ac:dyDescent="0.2">
      <c r="B88" s="43">
        <v>54</v>
      </c>
      <c r="C88" s="56" t="s">
        <v>478</v>
      </c>
      <c r="D88" s="50" t="s">
        <v>380</v>
      </c>
      <c r="E88" s="50" t="s">
        <v>179</v>
      </c>
      <c r="F88" s="50" t="s">
        <v>466</v>
      </c>
      <c r="G88" s="50" t="s">
        <v>399</v>
      </c>
      <c r="H88" s="51">
        <v>2021</v>
      </c>
      <c r="I88" s="52" t="s">
        <v>388</v>
      </c>
      <c r="J88" s="50" t="s">
        <v>409</v>
      </c>
    </row>
    <row r="89" spans="2:10" x14ac:dyDescent="0.2">
      <c r="B89" s="43">
        <v>55</v>
      </c>
      <c r="C89" s="57" t="s">
        <v>479</v>
      </c>
      <c r="D89" s="50" t="s">
        <v>380</v>
      </c>
      <c r="E89" s="50" t="s">
        <v>179</v>
      </c>
      <c r="F89" s="50" t="s">
        <v>466</v>
      </c>
      <c r="G89" s="50" t="s">
        <v>399</v>
      </c>
      <c r="H89" s="51">
        <v>2023</v>
      </c>
      <c r="I89" s="52" t="s">
        <v>388</v>
      </c>
      <c r="J89" s="50" t="s">
        <v>409</v>
      </c>
    </row>
    <row r="90" spans="2:10" x14ac:dyDescent="0.2">
      <c r="B90" s="43">
        <v>56</v>
      </c>
      <c r="C90" s="57" t="s">
        <v>480</v>
      </c>
      <c r="D90" s="50" t="s">
        <v>380</v>
      </c>
      <c r="E90" s="50" t="s">
        <v>179</v>
      </c>
      <c r="F90" s="50" t="s">
        <v>466</v>
      </c>
      <c r="G90" s="50" t="s">
        <v>399</v>
      </c>
      <c r="H90" s="51">
        <v>2024</v>
      </c>
      <c r="I90" s="52" t="s">
        <v>388</v>
      </c>
      <c r="J90" s="50" t="s">
        <v>409</v>
      </c>
    </row>
    <row r="91" spans="2:10" x14ac:dyDescent="0.2">
      <c r="B91" s="43">
        <v>57</v>
      </c>
      <c r="C91" s="57" t="s">
        <v>481</v>
      </c>
      <c r="D91" s="50" t="s">
        <v>380</v>
      </c>
      <c r="E91" s="50" t="s">
        <v>179</v>
      </c>
      <c r="F91" s="50" t="s">
        <v>466</v>
      </c>
      <c r="G91" s="50" t="s">
        <v>399</v>
      </c>
      <c r="H91" s="51">
        <v>2022</v>
      </c>
      <c r="I91" s="52" t="s">
        <v>388</v>
      </c>
      <c r="J91" s="50" t="s">
        <v>409</v>
      </c>
    </row>
    <row r="92" spans="2:10" x14ac:dyDescent="0.2">
      <c r="B92" s="43">
        <v>58</v>
      </c>
      <c r="C92" s="57" t="s">
        <v>482</v>
      </c>
      <c r="D92" s="50" t="s">
        <v>385</v>
      </c>
      <c r="E92" s="50" t="s">
        <v>179</v>
      </c>
      <c r="F92" s="50" t="s">
        <v>466</v>
      </c>
      <c r="G92" s="50" t="s">
        <v>399</v>
      </c>
      <c r="H92" s="51">
        <v>2020</v>
      </c>
      <c r="I92" s="52" t="s">
        <v>388</v>
      </c>
      <c r="J92" s="50" t="s">
        <v>409</v>
      </c>
    </row>
    <row r="93" spans="2:10" x14ac:dyDescent="0.2">
      <c r="B93" s="43">
        <v>59</v>
      </c>
      <c r="C93" s="57" t="s">
        <v>483</v>
      </c>
      <c r="D93" s="50" t="s">
        <v>380</v>
      </c>
      <c r="E93" s="50" t="s">
        <v>179</v>
      </c>
      <c r="F93" s="50" t="s">
        <v>466</v>
      </c>
      <c r="G93" s="50" t="s">
        <v>399</v>
      </c>
      <c r="H93" s="51">
        <v>2021</v>
      </c>
      <c r="I93" s="52" t="s">
        <v>388</v>
      </c>
      <c r="J93" s="50" t="s">
        <v>409</v>
      </c>
    </row>
    <row r="94" spans="2:10" x14ac:dyDescent="0.2">
      <c r="B94" s="43">
        <v>60</v>
      </c>
      <c r="C94" s="57" t="s">
        <v>484</v>
      </c>
      <c r="D94" s="50" t="s">
        <v>380</v>
      </c>
      <c r="E94" s="50" t="s">
        <v>179</v>
      </c>
      <c r="F94" s="50" t="s">
        <v>466</v>
      </c>
      <c r="G94" s="50" t="s">
        <v>399</v>
      </c>
      <c r="H94" s="51">
        <v>2021</v>
      </c>
      <c r="I94" s="52" t="s">
        <v>388</v>
      </c>
      <c r="J94" s="50" t="s">
        <v>409</v>
      </c>
    </row>
    <row r="95" spans="2:10" x14ac:dyDescent="0.2">
      <c r="B95" s="43">
        <v>61</v>
      </c>
      <c r="C95" s="57" t="s">
        <v>485</v>
      </c>
      <c r="D95" s="50" t="s">
        <v>385</v>
      </c>
      <c r="E95" s="50" t="s">
        <v>179</v>
      </c>
      <c r="F95" s="50" t="s">
        <v>466</v>
      </c>
      <c r="G95" s="50" t="s">
        <v>399</v>
      </c>
      <c r="H95" s="51">
        <v>2023</v>
      </c>
      <c r="I95" s="52" t="s">
        <v>388</v>
      </c>
      <c r="J95" s="50" t="s">
        <v>467</v>
      </c>
    </row>
    <row r="96" spans="2:10" x14ac:dyDescent="0.2">
      <c r="B96" s="43">
        <v>62</v>
      </c>
      <c r="C96" s="57" t="s">
        <v>486</v>
      </c>
      <c r="D96" s="50" t="s">
        <v>380</v>
      </c>
      <c r="E96" s="50" t="s">
        <v>179</v>
      </c>
      <c r="F96" s="50" t="s">
        <v>466</v>
      </c>
      <c r="G96" s="50" t="s">
        <v>399</v>
      </c>
      <c r="H96" s="51">
        <v>2023</v>
      </c>
      <c r="I96" s="52" t="s">
        <v>388</v>
      </c>
      <c r="J96" s="50" t="s">
        <v>467</v>
      </c>
    </row>
    <row r="97" spans="2:10" x14ac:dyDescent="0.2">
      <c r="B97" s="43">
        <v>63</v>
      </c>
      <c r="C97" s="57" t="s">
        <v>487</v>
      </c>
      <c r="D97" s="50" t="s">
        <v>385</v>
      </c>
      <c r="E97" s="50" t="s">
        <v>179</v>
      </c>
      <c r="F97" s="50" t="s">
        <v>466</v>
      </c>
      <c r="G97" s="50" t="s">
        <v>399</v>
      </c>
      <c r="H97" s="51">
        <v>2021</v>
      </c>
      <c r="I97" s="52" t="s">
        <v>388</v>
      </c>
      <c r="J97" s="50" t="s">
        <v>467</v>
      </c>
    </row>
    <row r="98" spans="2:10" x14ac:dyDescent="0.2">
      <c r="B98" s="43">
        <v>64</v>
      </c>
      <c r="C98" s="57" t="s">
        <v>488</v>
      </c>
      <c r="D98" s="50" t="s">
        <v>380</v>
      </c>
      <c r="E98" s="50" t="s">
        <v>179</v>
      </c>
      <c r="F98" s="50" t="s">
        <v>466</v>
      </c>
      <c r="G98" s="50" t="s">
        <v>399</v>
      </c>
      <c r="H98" s="51">
        <v>2023</v>
      </c>
      <c r="I98" s="52" t="s">
        <v>388</v>
      </c>
      <c r="J98" s="50" t="s">
        <v>409</v>
      </c>
    </row>
    <row r="99" spans="2:10" x14ac:dyDescent="0.2">
      <c r="B99" s="43">
        <v>65</v>
      </c>
      <c r="C99" s="56" t="s">
        <v>489</v>
      </c>
      <c r="D99" s="50" t="s">
        <v>380</v>
      </c>
      <c r="E99" s="50" t="s">
        <v>179</v>
      </c>
      <c r="F99" s="50" t="s">
        <v>466</v>
      </c>
      <c r="G99" s="50" t="s">
        <v>399</v>
      </c>
      <c r="H99" s="51">
        <v>2023</v>
      </c>
      <c r="I99" s="52" t="s">
        <v>388</v>
      </c>
      <c r="J99" s="50" t="s">
        <v>409</v>
      </c>
    </row>
    <row r="100" spans="2:10" x14ac:dyDescent="0.2">
      <c r="B100" s="43">
        <v>66</v>
      </c>
      <c r="C100" s="56" t="s">
        <v>490</v>
      </c>
      <c r="D100" s="50" t="s">
        <v>380</v>
      </c>
      <c r="E100" s="50" t="s">
        <v>179</v>
      </c>
      <c r="F100" s="50" t="s">
        <v>466</v>
      </c>
      <c r="G100" s="50" t="s">
        <v>399</v>
      </c>
      <c r="H100" s="51">
        <v>2024</v>
      </c>
      <c r="I100" s="52" t="s">
        <v>388</v>
      </c>
      <c r="J100" s="50" t="s">
        <v>409</v>
      </c>
    </row>
    <row r="101" spans="2:10" x14ac:dyDescent="0.2">
      <c r="B101" s="43">
        <v>67</v>
      </c>
      <c r="C101" s="56" t="s">
        <v>491</v>
      </c>
      <c r="D101" s="50" t="s">
        <v>380</v>
      </c>
      <c r="E101" s="50" t="s">
        <v>179</v>
      </c>
      <c r="F101" s="50" t="s">
        <v>466</v>
      </c>
      <c r="G101" s="50" t="s">
        <v>399</v>
      </c>
      <c r="H101" s="51">
        <v>2019</v>
      </c>
      <c r="I101" s="52" t="s">
        <v>388</v>
      </c>
      <c r="J101" s="50" t="s">
        <v>409</v>
      </c>
    </row>
    <row r="102" spans="2:10" x14ac:dyDescent="0.2">
      <c r="B102" s="43">
        <v>68</v>
      </c>
      <c r="C102" s="56" t="s">
        <v>492</v>
      </c>
      <c r="D102" s="50" t="s">
        <v>380</v>
      </c>
      <c r="E102" s="50" t="s">
        <v>179</v>
      </c>
      <c r="F102" s="50" t="s">
        <v>466</v>
      </c>
      <c r="G102" s="50" t="s">
        <v>399</v>
      </c>
      <c r="H102" s="51">
        <v>2024</v>
      </c>
      <c r="I102" s="52" t="s">
        <v>388</v>
      </c>
      <c r="J102" s="50" t="s">
        <v>409</v>
      </c>
    </row>
    <row r="103" spans="2:10" x14ac:dyDescent="0.2">
      <c r="B103" s="43">
        <v>69</v>
      </c>
      <c r="C103" s="56" t="s">
        <v>493</v>
      </c>
      <c r="D103" s="50" t="s">
        <v>385</v>
      </c>
      <c r="E103" s="50" t="s">
        <v>179</v>
      </c>
      <c r="F103" s="50" t="s">
        <v>466</v>
      </c>
      <c r="G103" s="50" t="s">
        <v>399</v>
      </c>
      <c r="H103" s="51">
        <v>2021</v>
      </c>
      <c r="I103" s="52" t="s">
        <v>388</v>
      </c>
      <c r="J103" s="50" t="s">
        <v>467</v>
      </c>
    </row>
    <row r="104" spans="2:10" x14ac:dyDescent="0.2">
      <c r="B104" s="43">
        <v>70</v>
      </c>
      <c r="C104" s="56" t="s">
        <v>494</v>
      </c>
      <c r="D104" s="50" t="s">
        <v>380</v>
      </c>
      <c r="E104" s="50" t="s">
        <v>179</v>
      </c>
      <c r="F104" s="50" t="s">
        <v>466</v>
      </c>
      <c r="G104" s="50" t="s">
        <v>399</v>
      </c>
      <c r="H104" s="51">
        <v>2020</v>
      </c>
      <c r="I104" s="52" t="s">
        <v>388</v>
      </c>
      <c r="J104" s="50" t="s">
        <v>409</v>
      </c>
    </row>
    <row r="105" spans="2:10" x14ac:dyDescent="0.2">
      <c r="B105" s="43">
        <v>71</v>
      </c>
      <c r="C105" s="56" t="s">
        <v>495</v>
      </c>
      <c r="D105" s="50" t="s">
        <v>380</v>
      </c>
      <c r="E105" s="50" t="s">
        <v>179</v>
      </c>
      <c r="F105" s="50" t="s">
        <v>466</v>
      </c>
      <c r="G105" s="50" t="s">
        <v>399</v>
      </c>
      <c r="H105" s="51">
        <v>2022</v>
      </c>
      <c r="I105" s="52" t="s">
        <v>388</v>
      </c>
      <c r="J105" s="50" t="s">
        <v>409</v>
      </c>
    </row>
    <row r="106" spans="2:10" x14ac:dyDescent="0.2">
      <c r="B106" s="43">
        <v>72</v>
      </c>
      <c r="C106" s="56" t="s">
        <v>496</v>
      </c>
      <c r="D106" s="50" t="s">
        <v>380</v>
      </c>
      <c r="E106" s="50" t="s">
        <v>177</v>
      </c>
      <c r="F106" s="50" t="s">
        <v>497</v>
      </c>
      <c r="G106" s="50" t="s">
        <v>399</v>
      </c>
      <c r="H106" s="51">
        <v>2024</v>
      </c>
      <c r="I106" s="52" t="s">
        <v>388</v>
      </c>
      <c r="J106" s="50" t="s">
        <v>406</v>
      </c>
    </row>
    <row r="107" spans="2:10" x14ac:dyDescent="0.2">
      <c r="B107" s="43">
        <v>73</v>
      </c>
      <c r="C107" s="56" t="s">
        <v>498</v>
      </c>
      <c r="D107" s="50" t="s">
        <v>385</v>
      </c>
      <c r="E107" s="50" t="s">
        <v>177</v>
      </c>
      <c r="F107" s="50" t="s">
        <v>497</v>
      </c>
      <c r="G107" s="50" t="s">
        <v>399</v>
      </c>
      <c r="H107" s="51">
        <v>2024</v>
      </c>
      <c r="I107" s="52" t="s">
        <v>388</v>
      </c>
      <c r="J107" s="50" t="s">
        <v>406</v>
      </c>
    </row>
    <row r="108" spans="2:10" x14ac:dyDescent="0.2">
      <c r="B108" s="43">
        <v>74</v>
      </c>
      <c r="C108" s="56" t="s">
        <v>499</v>
      </c>
      <c r="D108" s="50" t="s">
        <v>380</v>
      </c>
      <c r="E108" s="50" t="s">
        <v>177</v>
      </c>
      <c r="F108" s="50" t="s">
        <v>497</v>
      </c>
      <c r="G108" s="50" t="s">
        <v>399</v>
      </c>
      <c r="H108" s="51">
        <v>2024</v>
      </c>
      <c r="I108" s="52" t="s">
        <v>388</v>
      </c>
      <c r="J108" s="50" t="s">
        <v>406</v>
      </c>
    </row>
    <row r="109" spans="2:10" x14ac:dyDescent="0.2">
      <c r="B109" s="43">
        <v>75</v>
      </c>
      <c r="C109" s="56" t="s">
        <v>500</v>
      </c>
      <c r="D109" s="50" t="s">
        <v>380</v>
      </c>
      <c r="E109" s="50" t="s">
        <v>177</v>
      </c>
      <c r="F109" s="50" t="s">
        <v>497</v>
      </c>
      <c r="G109" s="50" t="s">
        <v>399</v>
      </c>
      <c r="H109" s="51">
        <v>2023</v>
      </c>
      <c r="I109" s="52" t="s">
        <v>388</v>
      </c>
      <c r="J109" s="50" t="s">
        <v>406</v>
      </c>
    </row>
    <row r="110" spans="2:10" x14ac:dyDescent="0.2">
      <c r="B110" s="43">
        <v>76</v>
      </c>
      <c r="C110" s="56" t="s">
        <v>501</v>
      </c>
      <c r="D110" s="50" t="s">
        <v>380</v>
      </c>
      <c r="E110" s="50" t="s">
        <v>177</v>
      </c>
      <c r="F110" s="50" t="s">
        <v>497</v>
      </c>
      <c r="G110" s="50" t="s">
        <v>399</v>
      </c>
      <c r="H110" s="51">
        <v>2024</v>
      </c>
      <c r="I110" s="52" t="s">
        <v>388</v>
      </c>
      <c r="J110" s="50" t="s">
        <v>406</v>
      </c>
    </row>
    <row r="111" spans="2:10" x14ac:dyDescent="0.2">
      <c r="B111" s="43">
        <v>77</v>
      </c>
      <c r="C111" s="56" t="s">
        <v>502</v>
      </c>
      <c r="D111" s="50" t="s">
        <v>385</v>
      </c>
      <c r="E111" s="50" t="s">
        <v>177</v>
      </c>
      <c r="F111" s="50" t="s">
        <v>497</v>
      </c>
      <c r="G111" s="50" t="s">
        <v>399</v>
      </c>
      <c r="H111" s="51">
        <v>2021</v>
      </c>
      <c r="I111" s="52" t="s">
        <v>388</v>
      </c>
      <c r="J111" s="50" t="s">
        <v>406</v>
      </c>
    </row>
    <row r="112" spans="2:10" x14ac:dyDescent="0.2">
      <c r="B112" s="43">
        <v>78</v>
      </c>
      <c r="C112" s="56" t="s">
        <v>503</v>
      </c>
      <c r="D112" s="50" t="s">
        <v>380</v>
      </c>
      <c r="E112" s="50" t="s">
        <v>177</v>
      </c>
      <c r="F112" s="50" t="s">
        <v>497</v>
      </c>
      <c r="G112" s="50" t="s">
        <v>399</v>
      </c>
      <c r="H112" s="51">
        <v>2023</v>
      </c>
      <c r="I112" s="52" t="s">
        <v>388</v>
      </c>
      <c r="J112" s="50" t="s">
        <v>406</v>
      </c>
    </row>
    <row r="113" spans="2:10" x14ac:dyDescent="0.2">
      <c r="B113" s="43">
        <v>79</v>
      </c>
      <c r="C113" s="56" t="s">
        <v>504</v>
      </c>
      <c r="D113" s="50" t="s">
        <v>385</v>
      </c>
      <c r="E113" s="50" t="s">
        <v>177</v>
      </c>
      <c r="F113" s="50" t="s">
        <v>497</v>
      </c>
      <c r="G113" s="50" t="s">
        <v>399</v>
      </c>
      <c r="H113" s="51">
        <v>2023</v>
      </c>
      <c r="I113" s="52" t="s">
        <v>388</v>
      </c>
      <c r="J113" s="50" t="s">
        <v>406</v>
      </c>
    </row>
    <row r="114" spans="2:10" x14ac:dyDescent="0.2">
      <c r="B114" s="43">
        <v>80</v>
      </c>
      <c r="C114" s="56" t="s">
        <v>505</v>
      </c>
      <c r="D114" s="50" t="s">
        <v>380</v>
      </c>
      <c r="E114" s="50" t="s">
        <v>177</v>
      </c>
      <c r="F114" s="50" t="s">
        <v>497</v>
      </c>
      <c r="G114" s="50" t="s">
        <v>399</v>
      </c>
      <c r="H114" s="51">
        <v>2023</v>
      </c>
      <c r="I114" s="52" t="s">
        <v>388</v>
      </c>
      <c r="J114" s="50" t="s">
        <v>467</v>
      </c>
    </row>
    <row r="115" spans="2:10" x14ac:dyDescent="0.2">
      <c r="B115" s="43">
        <v>81</v>
      </c>
      <c r="C115" s="56" t="s">
        <v>506</v>
      </c>
      <c r="D115" s="50" t="s">
        <v>385</v>
      </c>
      <c r="E115" s="50" t="s">
        <v>177</v>
      </c>
      <c r="F115" s="50" t="s">
        <v>497</v>
      </c>
      <c r="G115" s="50" t="s">
        <v>399</v>
      </c>
      <c r="H115" s="51">
        <v>2023</v>
      </c>
      <c r="I115" s="52" t="s">
        <v>388</v>
      </c>
      <c r="J115" s="50" t="s">
        <v>406</v>
      </c>
    </row>
    <row r="116" spans="2:10" x14ac:dyDescent="0.2">
      <c r="B116" s="43">
        <v>82</v>
      </c>
      <c r="C116" s="56" t="s">
        <v>507</v>
      </c>
      <c r="D116" s="50" t="s">
        <v>385</v>
      </c>
      <c r="E116" s="50" t="s">
        <v>177</v>
      </c>
      <c r="F116" s="50" t="s">
        <v>497</v>
      </c>
      <c r="G116" s="50" t="s">
        <v>399</v>
      </c>
      <c r="H116" s="51">
        <v>2024</v>
      </c>
      <c r="I116" s="52" t="s">
        <v>388</v>
      </c>
      <c r="J116" s="50" t="s">
        <v>406</v>
      </c>
    </row>
    <row r="117" spans="2:10" x14ac:dyDescent="0.2">
      <c r="B117" s="43">
        <v>83</v>
      </c>
      <c r="C117" s="56" t="s">
        <v>508</v>
      </c>
      <c r="D117" s="50" t="s">
        <v>380</v>
      </c>
      <c r="E117" s="50" t="s">
        <v>177</v>
      </c>
      <c r="F117" s="50" t="s">
        <v>497</v>
      </c>
      <c r="G117" s="50" t="s">
        <v>399</v>
      </c>
      <c r="H117" s="51">
        <v>2023</v>
      </c>
      <c r="I117" s="52" t="s">
        <v>388</v>
      </c>
      <c r="J117" s="50" t="s">
        <v>406</v>
      </c>
    </row>
    <row r="118" spans="2:10" x14ac:dyDescent="0.2">
      <c r="B118" s="43">
        <v>84</v>
      </c>
      <c r="C118" s="56" t="s">
        <v>509</v>
      </c>
      <c r="D118" s="50" t="s">
        <v>380</v>
      </c>
      <c r="E118" s="50" t="s">
        <v>177</v>
      </c>
      <c r="F118" s="50" t="s">
        <v>497</v>
      </c>
      <c r="G118" s="50" t="s">
        <v>399</v>
      </c>
      <c r="H118" s="51">
        <v>2022</v>
      </c>
      <c r="I118" s="52" t="s">
        <v>388</v>
      </c>
      <c r="J118" s="50" t="s">
        <v>406</v>
      </c>
    </row>
    <row r="119" spans="2:10" x14ac:dyDescent="0.2">
      <c r="B119" s="43">
        <v>85</v>
      </c>
      <c r="C119" s="56" t="s">
        <v>510</v>
      </c>
      <c r="D119" s="50" t="s">
        <v>380</v>
      </c>
      <c r="E119" s="50" t="s">
        <v>177</v>
      </c>
      <c r="F119" s="50" t="s">
        <v>497</v>
      </c>
      <c r="G119" s="50" t="s">
        <v>399</v>
      </c>
      <c r="H119" s="51">
        <v>2024</v>
      </c>
      <c r="I119" s="52" t="s">
        <v>388</v>
      </c>
      <c r="J119" s="50" t="s">
        <v>406</v>
      </c>
    </row>
    <row r="120" spans="2:10" x14ac:dyDescent="0.2">
      <c r="B120" s="43">
        <v>86</v>
      </c>
      <c r="C120" s="56" t="s">
        <v>511</v>
      </c>
      <c r="D120" s="50" t="s">
        <v>380</v>
      </c>
      <c r="E120" s="50" t="s">
        <v>177</v>
      </c>
      <c r="F120" s="50" t="s">
        <v>497</v>
      </c>
      <c r="G120" s="50" t="s">
        <v>399</v>
      </c>
      <c r="H120" s="51">
        <v>2024</v>
      </c>
      <c r="I120" s="52" t="s">
        <v>388</v>
      </c>
      <c r="J120" s="50" t="s">
        <v>406</v>
      </c>
    </row>
    <row r="121" spans="2:10" x14ac:dyDescent="0.2">
      <c r="B121" s="43">
        <v>87</v>
      </c>
      <c r="C121" s="56" t="s">
        <v>512</v>
      </c>
      <c r="D121" s="50" t="s">
        <v>385</v>
      </c>
      <c r="E121" s="50" t="s">
        <v>177</v>
      </c>
      <c r="F121" s="50" t="s">
        <v>497</v>
      </c>
      <c r="G121" s="50" t="s">
        <v>399</v>
      </c>
      <c r="H121" s="51">
        <v>2024</v>
      </c>
      <c r="I121" s="52" t="s">
        <v>388</v>
      </c>
      <c r="J121" s="50" t="s">
        <v>467</v>
      </c>
    </row>
    <row r="122" spans="2:10" x14ac:dyDescent="0.2">
      <c r="B122" s="43">
        <v>88</v>
      </c>
      <c r="C122" s="56" t="s">
        <v>513</v>
      </c>
      <c r="D122" s="50" t="s">
        <v>380</v>
      </c>
      <c r="E122" s="50" t="s">
        <v>177</v>
      </c>
      <c r="F122" s="50" t="s">
        <v>497</v>
      </c>
      <c r="G122" s="50" t="s">
        <v>399</v>
      </c>
      <c r="H122" s="51">
        <v>2023</v>
      </c>
      <c r="I122" s="52" t="s">
        <v>388</v>
      </c>
      <c r="J122" s="50" t="s">
        <v>406</v>
      </c>
    </row>
    <row r="123" spans="2:10" x14ac:dyDescent="0.2">
      <c r="B123" s="43">
        <v>89</v>
      </c>
      <c r="C123" s="56" t="s">
        <v>514</v>
      </c>
      <c r="D123" s="50" t="s">
        <v>385</v>
      </c>
      <c r="E123" s="50" t="s">
        <v>177</v>
      </c>
      <c r="F123" s="50" t="s">
        <v>497</v>
      </c>
      <c r="G123" s="50" t="s">
        <v>399</v>
      </c>
      <c r="H123" s="51">
        <v>2022</v>
      </c>
      <c r="I123" s="52" t="s">
        <v>388</v>
      </c>
      <c r="J123" s="50" t="s">
        <v>410</v>
      </c>
    </row>
    <row r="124" spans="2:10" x14ac:dyDescent="0.2">
      <c r="B124" s="43">
        <v>90</v>
      </c>
      <c r="C124" s="56" t="s">
        <v>515</v>
      </c>
      <c r="D124" s="50" t="s">
        <v>385</v>
      </c>
      <c r="E124" s="50" t="s">
        <v>177</v>
      </c>
      <c r="F124" s="50" t="s">
        <v>497</v>
      </c>
      <c r="G124" s="50" t="s">
        <v>399</v>
      </c>
      <c r="H124" s="51">
        <v>2024</v>
      </c>
      <c r="I124" s="52" t="s">
        <v>388</v>
      </c>
      <c r="J124" s="50" t="s">
        <v>406</v>
      </c>
    </row>
    <row r="125" spans="2:10" x14ac:dyDescent="0.2">
      <c r="B125" s="43">
        <v>91</v>
      </c>
      <c r="C125" s="56" t="s">
        <v>516</v>
      </c>
      <c r="D125" s="50" t="s">
        <v>385</v>
      </c>
      <c r="E125" s="50" t="s">
        <v>177</v>
      </c>
      <c r="F125" s="50" t="s">
        <v>497</v>
      </c>
      <c r="G125" s="50" t="s">
        <v>399</v>
      </c>
      <c r="H125" s="51">
        <v>2023</v>
      </c>
      <c r="I125" s="52" t="s">
        <v>388</v>
      </c>
      <c r="J125" s="50" t="s">
        <v>406</v>
      </c>
    </row>
    <row r="126" spans="2:10" x14ac:dyDescent="0.2">
      <c r="B126" s="43">
        <v>92</v>
      </c>
      <c r="C126" s="56" t="s">
        <v>517</v>
      </c>
      <c r="D126" s="50" t="s">
        <v>380</v>
      </c>
      <c r="E126" s="50" t="s">
        <v>177</v>
      </c>
      <c r="F126" s="50" t="s">
        <v>497</v>
      </c>
      <c r="G126" s="50" t="s">
        <v>399</v>
      </c>
      <c r="H126" s="51">
        <v>2024</v>
      </c>
      <c r="I126" s="52" t="s">
        <v>388</v>
      </c>
      <c r="J126" s="50" t="s">
        <v>406</v>
      </c>
    </row>
    <row r="127" spans="2:10" x14ac:dyDescent="0.2">
      <c r="B127" s="43">
        <v>93</v>
      </c>
      <c r="C127" s="56" t="s">
        <v>518</v>
      </c>
      <c r="D127" s="50" t="s">
        <v>385</v>
      </c>
      <c r="E127" s="50" t="s">
        <v>177</v>
      </c>
      <c r="F127" s="50" t="s">
        <v>497</v>
      </c>
      <c r="G127" s="50" t="s">
        <v>399</v>
      </c>
      <c r="H127" s="51">
        <v>2022</v>
      </c>
      <c r="I127" s="52" t="s">
        <v>388</v>
      </c>
      <c r="J127" s="50" t="s">
        <v>384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3"/>
  <sheetViews>
    <sheetView zoomScale="90" zoomScaleNormal="90" workbookViewId="0">
      <selection activeCell="G12" sqref="G12"/>
    </sheetView>
  </sheetViews>
  <sheetFormatPr baseColWidth="10" defaultColWidth="10.83203125" defaultRowHeight="14" x14ac:dyDescent="0.15"/>
  <cols>
    <col min="1" max="1" width="6.1640625" style="2" customWidth="1"/>
    <col min="2" max="2" width="37.5" style="2" customWidth="1"/>
    <col min="3" max="3" width="28.1640625" style="2" bestFit="1" customWidth="1"/>
    <col min="4" max="4" width="12.5" style="2" bestFit="1" customWidth="1"/>
    <col min="5" max="5" width="11" style="2" bestFit="1" customWidth="1"/>
    <col min="6" max="6" width="16.5" style="2" customWidth="1"/>
    <col min="7" max="7" width="27.33203125" style="2" customWidth="1"/>
    <col min="8" max="16384" width="10.83203125" style="2"/>
  </cols>
  <sheetData>
    <row r="1" spans="1:10" x14ac:dyDescent="0.15">
      <c r="C1" s="2" t="s">
        <v>80</v>
      </c>
    </row>
    <row r="3" spans="1:10" ht="16" x14ac:dyDescent="0.2"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I3" s="5"/>
    </row>
    <row r="4" spans="1:10" x14ac:dyDescent="0.15">
      <c r="B4" s="6" t="s">
        <v>8</v>
      </c>
      <c r="C4" s="6" t="s">
        <v>15</v>
      </c>
      <c r="D4" s="6" t="s">
        <v>28</v>
      </c>
      <c r="E4" s="6" t="s">
        <v>16</v>
      </c>
      <c r="F4" s="6" t="s">
        <v>17</v>
      </c>
      <c r="G4" s="10">
        <v>1000000</v>
      </c>
      <c r="H4" s="11"/>
      <c r="I4" s="29"/>
      <c r="J4" s="27"/>
    </row>
    <row r="5" spans="1:10" ht="15" x14ac:dyDescent="0.2">
      <c r="C5" s="2">
        <f>COUNTIF(C13:C53,"ADJUDICACIÓN DIRECTA")</f>
        <v>0</v>
      </c>
      <c r="D5" s="2">
        <f>COUNTIF(D13:D53,D4)</f>
        <v>16</v>
      </c>
      <c r="E5" s="2">
        <f>COUNTIF(E13:E53,"MICRO")</f>
        <v>25</v>
      </c>
      <c r="F5" s="2">
        <f>COUNTIF(F13:F53,"U.S.D.")</f>
        <v>0</v>
      </c>
      <c r="G5" s="2">
        <f>COUNTIF($G$13:$G$53,"&lt;1000000")</f>
        <v>39</v>
      </c>
      <c r="H5" s="11"/>
      <c r="I5" s="30"/>
      <c r="J5" s="27"/>
    </row>
    <row r="6" spans="1:10" ht="15" x14ac:dyDescent="0.2">
      <c r="C6" s="6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11"/>
      <c r="I6" s="30"/>
      <c r="J6" s="27"/>
    </row>
    <row r="7" spans="1:10" ht="15" x14ac:dyDescent="0.2">
      <c r="C7" s="2">
        <f>COUNTIF(C13:C53,"INVITACIÓN A CUANDO MENOS TRES PERSONAS")</f>
        <v>0</v>
      </c>
      <c r="D7" s="2">
        <f>COUNTIF(D13:D43,"Arrendamiento")</f>
        <v>0</v>
      </c>
      <c r="E7" s="2">
        <f>COUNTIF(E13:E53,"PEQUEÑA")</f>
        <v>3</v>
      </c>
      <c r="F7" s="2">
        <f>COUNTIF(F13:F53,"Euro")</f>
        <v>0</v>
      </c>
      <c r="G7">
        <f>COUNTIFS(G13:G53,"&gt;1000000",G13:G53,"&lt;2000000")</f>
        <v>0</v>
      </c>
      <c r="H7" s="11"/>
      <c r="I7" s="30"/>
      <c r="J7" s="27"/>
    </row>
    <row r="8" spans="1:10" x14ac:dyDescent="0.15">
      <c r="C8" s="6" t="s">
        <v>23</v>
      </c>
      <c r="D8" s="6" t="s">
        <v>24</v>
      </c>
      <c r="E8" s="6" t="s">
        <v>25</v>
      </c>
      <c r="F8" s="6" t="s">
        <v>26</v>
      </c>
      <c r="G8" s="6" t="s">
        <v>27</v>
      </c>
      <c r="H8" s="11"/>
      <c r="I8" s="29"/>
      <c r="J8" s="27"/>
    </row>
    <row r="9" spans="1:10" ht="15" x14ac:dyDescent="0.2">
      <c r="C9" s="2">
        <f>COUNTIF(C13:C53,"LICITACIÓN PÚBLICA NACIONAL")</f>
        <v>0</v>
      </c>
      <c r="D9" s="2">
        <f>COUNTIF(D13:D53,"BIENES")</f>
        <v>14</v>
      </c>
      <c r="E9" s="2">
        <f>COUNTIF(E13:E53,"MEDIANA")</f>
        <v>3</v>
      </c>
      <c r="F9" s="2">
        <f>COUNTIF(F13:F53,"M.N.")</f>
        <v>40</v>
      </c>
      <c r="G9">
        <f>COUNTIFS(G13:G53,"&gt;2000000",G13:G53,"&lt;3000000")</f>
        <v>1</v>
      </c>
      <c r="H9" s="11"/>
      <c r="I9" s="30"/>
      <c r="J9" s="27"/>
    </row>
    <row r="10" spans="1:10" x14ac:dyDescent="0.15">
      <c r="E10" s="6" t="s">
        <v>29</v>
      </c>
      <c r="G10" s="6" t="s">
        <v>35</v>
      </c>
      <c r="I10" s="31"/>
    </row>
    <row r="11" spans="1:10" x14ac:dyDescent="0.15">
      <c r="D11" s="9"/>
      <c r="E11" s="2">
        <f>COUNTIF(E13:E53,E10)</f>
        <v>9</v>
      </c>
      <c r="G11" s="2">
        <f>COUNTIF($G$13:$G$53,"&gt;3000000")</f>
        <v>0</v>
      </c>
    </row>
    <row r="12" spans="1:10" ht="16" thickBot="1" x14ac:dyDescent="0.25">
      <c r="B12" s="5"/>
      <c r="C12" s="5"/>
      <c r="D12" s="5"/>
      <c r="E12" s="5"/>
      <c r="F12" s="5"/>
      <c r="G12" s="5"/>
      <c r="I12"/>
    </row>
    <row r="13" spans="1:10" ht="20.25" customHeight="1" thickTop="1" x14ac:dyDescent="0.15">
      <c r="A13" s="11"/>
      <c r="B13" s="12" t="s">
        <v>36</v>
      </c>
      <c r="C13" s="13" t="s">
        <v>67</v>
      </c>
      <c r="D13" s="14" t="s">
        <v>70</v>
      </c>
      <c r="E13" s="14" t="s">
        <v>29</v>
      </c>
      <c r="F13" s="14" t="s">
        <v>30</v>
      </c>
      <c r="G13" s="15">
        <v>454952.43</v>
      </c>
    </row>
    <row r="14" spans="1:10" ht="20.25" customHeight="1" x14ac:dyDescent="0.15">
      <c r="A14" s="11"/>
      <c r="B14" s="16" t="s">
        <v>37</v>
      </c>
      <c r="C14" s="17" t="s">
        <v>68</v>
      </c>
      <c r="D14" s="18" t="s">
        <v>70</v>
      </c>
      <c r="E14" s="18" t="s">
        <v>29</v>
      </c>
      <c r="F14" s="18" t="s">
        <v>30</v>
      </c>
      <c r="G14" s="19">
        <v>278400</v>
      </c>
    </row>
    <row r="15" spans="1:10" ht="20.25" customHeight="1" x14ac:dyDescent="0.15">
      <c r="A15" s="11"/>
      <c r="B15" s="20" t="s">
        <v>38</v>
      </c>
      <c r="C15" s="20" t="s">
        <v>67</v>
      </c>
      <c r="D15" s="21" t="s">
        <v>70</v>
      </c>
      <c r="E15" s="21" t="s">
        <v>32</v>
      </c>
      <c r="F15" s="21" t="s">
        <v>30</v>
      </c>
      <c r="G15" s="22">
        <v>618048</v>
      </c>
    </row>
    <row r="16" spans="1:10" ht="20.25" customHeight="1" x14ac:dyDescent="0.15">
      <c r="A16" s="11"/>
      <c r="B16" s="20" t="s">
        <v>39</v>
      </c>
      <c r="C16" s="20" t="s">
        <v>69</v>
      </c>
      <c r="D16" s="21" t="s">
        <v>70</v>
      </c>
      <c r="E16" s="21" t="s">
        <v>34</v>
      </c>
      <c r="F16" s="21" t="s">
        <v>30</v>
      </c>
      <c r="G16" s="22">
        <v>2114423.5</v>
      </c>
    </row>
    <row r="17" spans="1:7" ht="20.25" customHeight="1" x14ac:dyDescent="0.15">
      <c r="A17" s="11"/>
      <c r="B17" s="20" t="s">
        <v>40</v>
      </c>
      <c r="C17" s="20" t="s">
        <v>67</v>
      </c>
      <c r="D17" s="21" t="s">
        <v>70</v>
      </c>
      <c r="E17" s="21" t="s">
        <v>33</v>
      </c>
      <c r="F17" s="21" t="s">
        <v>30</v>
      </c>
      <c r="G17" s="22">
        <v>844408.08</v>
      </c>
    </row>
    <row r="18" spans="1:7" ht="15" x14ac:dyDescent="0.15">
      <c r="A18" s="11"/>
      <c r="B18" s="20" t="s">
        <v>41</v>
      </c>
      <c r="C18" s="20" t="s">
        <v>68</v>
      </c>
      <c r="D18" s="21" t="s">
        <v>70</v>
      </c>
      <c r="E18" s="21" t="s">
        <v>32</v>
      </c>
      <c r="F18" s="21" t="s">
        <v>30</v>
      </c>
      <c r="G18" s="23">
        <v>173623.46</v>
      </c>
    </row>
    <row r="19" spans="1:7" ht="20.25" customHeight="1" x14ac:dyDescent="0.15">
      <c r="A19" s="11"/>
      <c r="B19" s="20" t="s">
        <v>42</v>
      </c>
      <c r="C19" s="20" t="s">
        <v>68</v>
      </c>
      <c r="D19" s="21" t="s">
        <v>31</v>
      </c>
      <c r="E19" s="21" t="s">
        <v>29</v>
      </c>
      <c r="F19" s="21" t="s">
        <v>30</v>
      </c>
      <c r="G19" s="23">
        <v>125916.1</v>
      </c>
    </row>
    <row r="20" spans="1:7" ht="20.25" customHeight="1" x14ac:dyDescent="0.15">
      <c r="A20" s="11"/>
      <c r="B20" s="20" t="s">
        <v>43</v>
      </c>
      <c r="C20" s="20" t="s">
        <v>68</v>
      </c>
      <c r="D20" s="21" t="s">
        <v>70</v>
      </c>
      <c r="E20" s="21" t="s">
        <v>29</v>
      </c>
      <c r="F20" s="21" t="s">
        <v>30</v>
      </c>
      <c r="G20" s="23">
        <v>100669.32</v>
      </c>
    </row>
    <row r="21" spans="1:7" ht="15" x14ac:dyDescent="0.15">
      <c r="A21" s="11"/>
      <c r="B21" s="20" t="s">
        <v>44</v>
      </c>
      <c r="C21" s="20" t="s">
        <v>68</v>
      </c>
      <c r="D21" s="21" t="s">
        <v>31</v>
      </c>
      <c r="E21" s="21" t="s">
        <v>33</v>
      </c>
      <c r="F21" s="21" t="s">
        <v>30</v>
      </c>
      <c r="G21" s="23">
        <v>75347.28</v>
      </c>
    </row>
    <row r="22" spans="1:7" ht="20.25" customHeight="1" x14ac:dyDescent="0.15">
      <c r="A22" s="11"/>
      <c r="B22" s="20" t="s">
        <v>45</v>
      </c>
      <c r="C22" s="20" t="s">
        <v>68</v>
      </c>
      <c r="D22" s="21" t="s">
        <v>28</v>
      </c>
      <c r="E22" s="21" t="s">
        <v>32</v>
      </c>
      <c r="F22" s="21" t="s">
        <v>30</v>
      </c>
      <c r="G22" s="23">
        <v>205726</v>
      </c>
    </row>
    <row r="23" spans="1:7" ht="15" x14ac:dyDescent="0.15">
      <c r="A23" s="11"/>
      <c r="B23" s="20" t="s">
        <v>46</v>
      </c>
      <c r="C23" s="20" t="s">
        <v>68</v>
      </c>
      <c r="D23" s="21" t="s">
        <v>28</v>
      </c>
      <c r="E23" s="21" t="s">
        <v>29</v>
      </c>
      <c r="F23" s="21" t="s">
        <v>30</v>
      </c>
      <c r="G23" s="23">
        <v>131389</v>
      </c>
    </row>
    <row r="24" spans="1:7" ht="20.25" customHeight="1" x14ac:dyDescent="0.15">
      <c r="A24" s="11"/>
      <c r="B24" s="20" t="s">
        <v>47</v>
      </c>
      <c r="C24" s="20" t="s">
        <v>68</v>
      </c>
      <c r="D24" s="21" t="s">
        <v>28</v>
      </c>
      <c r="E24" s="21" t="s">
        <v>29</v>
      </c>
      <c r="F24" s="21" t="s">
        <v>30</v>
      </c>
      <c r="G24" s="23">
        <v>95347.8</v>
      </c>
    </row>
    <row r="25" spans="1:7" ht="20.25" customHeight="1" x14ac:dyDescent="0.15">
      <c r="A25" s="11"/>
      <c r="B25" s="20" t="s">
        <v>48</v>
      </c>
      <c r="C25" s="20" t="s">
        <v>68</v>
      </c>
      <c r="D25" s="21" t="s">
        <v>28</v>
      </c>
      <c r="E25" s="21" t="s">
        <v>32</v>
      </c>
      <c r="F25" s="21" t="s">
        <v>30</v>
      </c>
      <c r="G25" s="23">
        <v>68092</v>
      </c>
    </row>
    <row r="26" spans="1:7" ht="20.25" customHeight="1" x14ac:dyDescent="0.15">
      <c r="A26" s="11"/>
      <c r="B26" s="20" t="s">
        <v>49</v>
      </c>
      <c r="C26" s="20" t="s">
        <v>68</v>
      </c>
      <c r="D26" s="21" t="s">
        <v>28</v>
      </c>
      <c r="E26" s="21" t="s">
        <v>29</v>
      </c>
      <c r="F26" s="21" t="s">
        <v>30</v>
      </c>
      <c r="G26" s="23">
        <v>170632.94</v>
      </c>
    </row>
    <row r="27" spans="1:7" ht="15" x14ac:dyDescent="0.15">
      <c r="A27" s="11"/>
      <c r="B27" s="20" t="s">
        <v>50</v>
      </c>
      <c r="C27" s="20" t="s">
        <v>68</v>
      </c>
      <c r="D27" s="21" t="s">
        <v>28</v>
      </c>
      <c r="E27" s="21" t="s">
        <v>32</v>
      </c>
      <c r="F27" s="21" t="s">
        <v>30</v>
      </c>
      <c r="G27" s="23">
        <v>63602.8</v>
      </c>
    </row>
    <row r="28" spans="1:7" ht="20.25" customHeight="1" x14ac:dyDescent="0.15">
      <c r="A28" s="11"/>
      <c r="B28" s="20" t="s">
        <v>51</v>
      </c>
      <c r="C28" s="20" t="s">
        <v>68</v>
      </c>
      <c r="D28" s="21" t="s">
        <v>28</v>
      </c>
      <c r="E28" s="21" t="s">
        <v>29</v>
      </c>
      <c r="F28" s="21" t="s">
        <v>30</v>
      </c>
      <c r="G28" s="23">
        <v>58352</v>
      </c>
    </row>
    <row r="29" spans="1:7" ht="20.25" customHeight="1" x14ac:dyDescent="0.15">
      <c r="A29" s="11"/>
      <c r="B29" s="20" t="s">
        <v>52</v>
      </c>
      <c r="C29" s="20" t="s">
        <v>68</v>
      </c>
      <c r="D29" s="21" t="s">
        <v>31</v>
      </c>
      <c r="E29" s="21" t="s">
        <v>32</v>
      </c>
      <c r="F29" s="21" t="s">
        <v>30</v>
      </c>
      <c r="G29" s="23">
        <v>125000</v>
      </c>
    </row>
    <row r="30" spans="1:7" ht="20.25" customHeight="1" x14ac:dyDescent="0.15">
      <c r="A30" s="11"/>
      <c r="B30" s="20" t="s">
        <v>53</v>
      </c>
      <c r="C30" s="20" t="s">
        <v>68</v>
      </c>
      <c r="D30" s="21" t="s">
        <v>28</v>
      </c>
      <c r="E30" s="21" t="s">
        <v>34</v>
      </c>
      <c r="F30" s="21" t="s">
        <v>30</v>
      </c>
      <c r="G30" s="23">
        <v>724088.24</v>
      </c>
    </row>
    <row r="31" spans="1:7" ht="20.25" customHeight="1" x14ac:dyDescent="0.15">
      <c r="A31" s="11"/>
      <c r="B31" s="20" t="s">
        <v>54</v>
      </c>
      <c r="C31" s="20" t="s">
        <v>68</v>
      </c>
      <c r="D31" s="21" t="s">
        <v>28</v>
      </c>
      <c r="E31" s="21" t="s">
        <v>33</v>
      </c>
      <c r="F31" s="21" t="s">
        <v>30</v>
      </c>
      <c r="G31" s="23">
        <v>124179.16</v>
      </c>
    </row>
    <row r="32" spans="1:7" ht="20.25" customHeight="1" x14ac:dyDescent="0.15">
      <c r="A32" s="11"/>
      <c r="B32" s="20" t="s">
        <v>55</v>
      </c>
      <c r="C32" s="20" t="s">
        <v>68</v>
      </c>
      <c r="D32" s="21" t="s">
        <v>28</v>
      </c>
      <c r="E32" s="21" t="s">
        <v>32</v>
      </c>
      <c r="F32" s="21" t="s">
        <v>30</v>
      </c>
      <c r="G32" s="23">
        <v>13015.2</v>
      </c>
    </row>
    <row r="33" spans="1:7" ht="20.25" customHeight="1" x14ac:dyDescent="0.15">
      <c r="A33" s="11"/>
      <c r="B33" s="20" t="s">
        <v>56</v>
      </c>
      <c r="C33" s="20" t="s">
        <v>68</v>
      </c>
      <c r="D33" s="21" t="s">
        <v>28</v>
      </c>
      <c r="E33" s="21" t="s">
        <v>32</v>
      </c>
      <c r="F33" s="21" t="s">
        <v>30</v>
      </c>
      <c r="G33" s="23">
        <v>80852</v>
      </c>
    </row>
    <row r="34" spans="1:7" ht="15" x14ac:dyDescent="0.15">
      <c r="A34" s="11"/>
      <c r="B34" s="20" t="s">
        <v>57</v>
      </c>
      <c r="C34" s="20" t="s">
        <v>68</v>
      </c>
      <c r="D34" s="21" t="s">
        <v>28</v>
      </c>
      <c r="E34" s="21" t="s">
        <v>32</v>
      </c>
      <c r="F34" s="21" t="s">
        <v>30</v>
      </c>
      <c r="G34" s="23">
        <v>87936.12</v>
      </c>
    </row>
    <row r="35" spans="1:7" ht="20.25" customHeight="1" x14ac:dyDescent="0.15">
      <c r="A35" s="11"/>
      <c r="B35" s="20" t="s">
        <v>58</v>
      </c>
      <c r="C35" s="20" t="s">
        <v>68</v>
      </c>
      <c r="D35" s="21" t="s">
        <v>31</v>
      </c>
      <c r="E35" s="21" t="s">
        <v>32</v>
      </c>
      <c r="F35" s="21" t="s">
        <v>30</v>
      </c>
      <c r="G35" s="23">
        <v>100000</v>
      </c>
    </row>
    <row r="36" spans="1:7" ht="20.25" customHeight="1" x14ac:dyDescent="0.15">
      <c r="A36" s="11"/>
      <c r="B36" s="20" t="s">
        <v>59</v>
      </c>
      <c r="C36" s="20" t="s">
        <v>68</v>
      </c>
      <c r="D36" s="21" t="s">
        <v>31</v>
      </c>
      <c r="E36" s="21" t="s">
        <v>32</v>
      </c>
      <c r="F36" s="21" t="s">
        <v>30</v>
      </c>
      <c r="G36" s="24">
        <v>70000</v>
      </c>
    </row>
    <row r="37" spans="1:7" ht="20.25" customHeight="1" x14ac:dyDescent="0.15">
      <c r="A37" s="11"/>
      <c r="B37" s="20" t="s">
        <v>60</v>
      </c>
      <c r="C37" s="20" t="s">
        <v>68</v>
      </c>
      <c r="D37" s="21" t="s">
        <v>31</v>
      </c>
      <c r="E37" s="21" t="s">
        <v>32</v>
      </c>
      <c r="F37" s="21" t="s">
        <v>30</v>
      </c>
      <c r="G37" s="23">
        <v>130000</v>
      </c>
    </row>
    <row r="38" spans="1:7" ht="20.25" customHeight="1" x14ac:dyDescent="0.15">
      <c r="A38" s="11"/>
      <c r="B38" s="20" t="s">
        <v>61</v>
      </c>
      <c r="C38" s="20" t="s">
        <v>68</v>
      </c>
      <c r="D38" s="21" t="s">
        <v>31</v>
      </c>
      <c r="E38" s="21" t="s">
        <v>32</v>
      </c>
      <c r="F38" s="21" t="s">
        <v>30</v>
      </c>
      <c r="G38" s="23">
        <v>150000</v>
      </c>
    </row>
    <row r="39" spans="1:7" ht="20.25" customHeight="1" x14ac:dyDescent="0.15">
      <c r="A39" s="11"/>
      <c r="B39" s="20" t="s">
        <v>62</v>
      </c>
      <c r="C39" s="20" t="s">
        <v>68</v>
      </c>
      <c r="D39" s="21" t="s">
        <v>31</v>
      </c>
      <c r="E39" s="21" t="s">
        <v>32</v>
      </c>
      <c r="F39" s="21" t="s">
        <v>30</v>
      </c>
      <c r="G39" s="23">
        <v>76279.37</v>
      </c>
    </row>
    <row r="40" spans="1:7" ht="20.25" customHeight="1" x14ac:dyDescent="0.15">
      <c r="A40" s="11"/>
      <c r="B40" s="20" t="s">
        <v>63</v>
      </c>
      <c r="C40" s="20" t="s">
        <v>68</v>
      </c>
      <c r="D40" s="21" t="s">
        <v>31</v>
      </c>
      <c r="E40" s="21" t="s">
        <v>32</v>
      </c>
      <c r="F40" s="21" t="s">
        <v>30</v>
      </c>
      <c r="G40" s="23">
        <v>81852.67</v>
      </c>
    </row>
    <row r="41" spans="1:7" ht="20.25" customHeight="1" x14ac:dyDescent="0.15">
      <c r="A41" s="11"/>
      <c r="B41" s="20" t="s">
        <v>64</v>
      </c>
      <c r="C41" s="20" t="s">
        <v>68</v>
      </c>
      <c r="D41" s="21" t="s">
        <v>31</v>
      </c>
      <c r="E41" s="21" t="s">
        <v>32</v>
      </c>
      <c r="F41" s="21" t="s">
        <v>30</v>
      </c>
      <c r="G41" s="23">
        <v>87286.6</v>
      </c>
    </row>
    <row r="42" spans="1:7" ht="20.25" customHeight="1" x14ac:dyDescent="0.15">
      <c r="A42" s="11"/>
      <c r="B42" s="20" t="s">
        <v>65</v>
      </c>
      <c r="C42" s="20" t="s">
        <v>68</v>
      </c>
      <c r="D42" s="21" t="s">
        <v>31</v>
      </c>
      <c r="E42" s="21" t="s">
        <v>32</v>
      </c>
      <c r="F42" s="21" t="s">
        <v>30</v>
      </c>
      <c r="G42" s="23">
        <v>67175.37</v>
      </c>
    </row>
    <row r="43" spans="1:7" ht="20.25" customHeight="1" x14ac:dyDescent="0.15">
      <c r="A43" s="11"/>
      <c r="B43" s="20" t="s">
        <v>66</v>
      </c>
      <c r="C43" s="20" t="s">
        <v>68</v>
      </c>
      <c r="D43" s="21" t="s">
        <v>31</v>
      </c>
      <c r="E43" s="21" t="s">
        <v>32</v>
      </c>
      <c r="F43" s="21" t="s">
        <v>30</v>
      </c>
      <c r="G43" s="23">
        <v>65015.68</v>
      </c>
    </row>
    <row r="44" spans="1:7" ht="20.25" customHeight="1" x14ac:dyDescent="0.15">
      <c r="A44" s="11"/>
      <c r="B44" s="20" t="s">
        <v>71</v>
      </c>
      <c r="C44" s="20" t="s">
        <v>68</v>
      </c>
      <c r="D44" s="21" t="s">
        <v>28</v>
      </c>
      <c r="E44" s="21" t="s">
        <v>32</v>
      </c>
      <c r="F44" s="21" t="s">
        <v>30</v>
      </c>
      <c r="G44" s="23">
        <v>58000</v>
      </c>
    </row>
    <row r="45" spans="1:7" ht="20.25" customHeight="1" x14ac:dyDescent="0.15">
      <c r="A45" s="11"/>
      <c r="B45" s="20" t="s">
        <v>72</v>
      </c>
      <c r="C45" s="20" t="s">
        <v>68</v>
      </c>
      <c r="D45" s="21" t="s">
        <v>28</v>
      </c>
      <c r="E45" s="21" t="s">
        <v>32</v>
      </c>
      <c r="F45" s="21" t="s">
        <v>30</v>
      </c>
      <c r="G45" s="23">
        <v>310632.92</v>
      </c>
    </row>
    <row r="46" spans="1:7" ht="20.25" customHeight="1" x14ac:dyDescent="0.15">
      <c r="A46" s="11"/>
      <c r="B46" s="20" t="s">
        <v>73</v>
      </c>
      <c r="C46" s="20" t="s">
        <v>68</v>
      </c>
      <c r="D46" s="21" t="s">
        <v>28</v>
      </c>
      <c r="E46" s="21" t="s">
        <v>34</v>
      </c>
      <c r="F46" s="21" t="s">
        <v>30</v>
      </c>
      <c r="G46" s="23">
        <v>167272</v>
      </c>
    </row>
    <row r="47" spans="1:7" ht="20.25" customHeight="1" x14ac:dyDescent="0.15">
      <c r="A47" s="11"/>
      <c r="B47" s="20" t="s">
        <v>74</v>
      </c>
      <c r="C47" s="20" t="s">
        <v>68</v>
      </c>
      <c r="D47" s="21" t="s">
        <v>28</v>
      </c>
      <c r="E47" s="21" t="s">
        <v>29</v>
      </c>
      <c r="F47" s="21" t="s">
        <v>30</v>
      </c>
      <c r="G47" s="23">
        <v>132667.01999999999</v>
      </c>
    </row>
    <row r="48" spans="1:7" ht="20.25" customHeight="1" x14ac:dyDescent="0.15">
      <c r="A48" s="11"/>
      <c r="B48" s="20" t="s">
        <v>75</v>
      </c>
      <c r="C48" s="20" t="s">
        <v>68</v>
      </c>
      <c r="D48" s="21" t="s">
        <v>70</v>
      </c>
      <c r="E48" s="21" t="s">
        <v>32</v>
      </c>
      <c r="F48" s="21" t="s">
        <v>30</v>
      </c>
      <c r="G48" s="23">
        <v>76908</v>
      </c>
    </row>
    <row r="49" spans="1:8" ht="20.25" customHeight="1" x14ac:dyDescent="0.15">
      <c r="A49" s="11"/>
      <c r="B49" s="20" t="s">
        <v>76</v>
      </c>
      <c r="C49" s="20" t="s">
        <v>68</v>
      </c>
      <c r="D49" s="21" t="s">
        <v>31</v>
      </c>
      <c r="E49" s="21" t="s">
        <v>32</v>
      </c>
      <c r="F49" s="21" t="s">
        <v>30</v>
      </c>
      <c r="G49" s="23">
        <v>86887.63</v>
      </c>
    </row>
    <row r="50" spans="1:8" ht="20.25" customHeight="1" x14ac:dyDescent="0.15">
      <c r="A50" s="11"/>
      <c r="B50" s="20" t="s">
        <v>77</v>
      </c>
      <c r="C50" s="20" t="s">
        <v>68</v>
      </c>
      <c r="D50" s="21" t="s">
        <v>31</v>
      </c>
      <c r="E50" s="21" t="s">
        <v>32</v>
      </c>
      <c r="F50" s="21" t="s">
        <v>30</v>
      </c>
      <c r="G50" s="23">
        <v>74820</v>
      </c>
    </row>
    <row r="51" spans="1:8" ht="20.25" customHeight="1" x14ac:dyDescent="0.15">
      <c r="A51" s="11"/>
      <c r="B51" s="20" t="s">
        <v>78</v>
      </c>
      <c r="C51" s="20" t="s">
        <v>68</v>
      </c>
      <c r="D51" s="21" t="s">
        <v>70</v>
      </c>
      <c r="E51" s="21" t="s">
        <v>32</v>
      </c>
      <c r="F51" s="21" t="s">
        <v>30</v>
      </c>
      <c r="G51" s="23">
        <v>333964</v>
      </c>
    </row>
    <row r="52" spans="1:8" ht="20.25" customHeight="1" x14ac:dyDescent="0.15">
      <c r="A52" s="11"/>
      <c r="B52" s="20" t="s">
        <v>79</v>
      </c>
      <c r="C52" s="20" t="s">
        <v>68</v>
      </c>
      <c r="D52" s="21" t="s">
        <v>70</v>
      </c>
      <c r="E52" s="21" t="s">
        <v>32</v>
      </c>
      <c r="F52" s="21" t="s">
        <v>30</v>
      </c>
      <c r="G52" s="23">
        <v>128715.8</v>
      </c>
    </row>
    <row r="53" spans="1:8" x14ac:dyDescent="0.15">
      <c r="A53" s="11"/>
      <c r="B53" s="25"/>
      <c r="C53" s="20"/>
      <c r="D53" s="26"/>
      <c r="E53" s="26"/>
      <c r="F53" s="21"/>
      <c r="G53" s="28"/>
      <c r="H53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Investigadores</vt:lpstr>
      <vt:lpstr>Personal</vt:lpstr>
      <vt:lpstr>Estudiantes</vt:lpstr>
      <vt:lpstr>Contratos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Teresita Pérez Hernández</cp:lastModifiedBy>
  <cp:lastPrinted>2018-02-28T19:00:23Z</cp:lastPrinted>
  <dcterms:created xsi:type="dcterms:W3CDTF">2018-02-17T17:23:52Z</dcterms:created>
  <dcterms:modified xsi:type="dcterms:W3CDTF">2025-01-09T16:11:17Z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a54c2cc1-c62d-40e2-8076-9f7f3520cee6</vt:lpwstr>
  </property>
</Properties>
</file>