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975"/>
  </bookViews>
  <sheets>
    <sheet name="Contratos 2017" sheetId="1" r:id="rId1"/>
    <sheet name="Convenios 2017" sheetId="2" r:id="rId2"/>
  </sheets>
  <definedNames>
    <definedName name="_xlnm._FilterDatabase" localSheetId="0" hidden="1">'Contratos 2017'!$A$10:$S$10</definedName>
    <definedName name="_xlnm.Print_Area" localSheetId="0">'Contratos 2017'!$A$2:$O$16</definedName>
  </definedNames>
  <calcPr calcId="145621"/>
</workbook>
</file>

<file path=xl/calcChain.xml><?xml version="1.0" encoding="utf-8"?>
<calcChain xmlns="http://schemas.openxmlformats.org/spreadsheetml/2006/main">
  <c r="L43" i="2" l="1"/>
  <c r="L42" i="2"/>
  <c r="H40" i="2"/>
  <c r="I39" i="2"/>
  <c r="L37" i="2"/>
  <c r="L36" i="2"/>
  <c r="L34" i="2"/>
  <c r="L33" i="2"/>
  <c r="L31" i="2"/>
  <c r="L30" i="2"/>
  <c r="I30" i="2"/>
  <c r="L24" i="2"/>
  <c r="L23" i="2"/>
  <c r="L21" i="2"/>
  <c r="L18" i="2"/>
  <c r="L17" i="2"/>
  <c r="L12" i="2"/>
  <c r="L9" i="2"/>
  <c r="K42" i="1"/>
  <c r="K37" i="1"/>
  <c r="M37" i="1" s="1"/>
  <c r="N37" i="1" s="1"/>
  <c r="K36" i="1"/>
  <c r="M36" i="1" s="1"/>
  <c r="N36" i="1" s="1"/>
  <c r="K35" i="1"/>
  <c r="M35" i="1" s="1"/>
  <c r="N35" i="1" s="1"/>
  <c r="K34" i="1"/>
  <c r="M34" i="1" s="1"/>
  <c r="N34" i="1" s="1"/>
  <c r="M33" i="1"/>
  <c r="N33" i="1" s="1"/>
  <c r="K32" i="1"/>
  <c r="M32" i="1" s="1"/>
  <c r="N32" i="1" s="1"/>
  <c r="K31" i="1"/>
  <c r="M31" i="1" s="1"/>
  <c r="N31" i="1" s="1"/>
  <c r="K30" i="1"/>
  <c r="M30" i="1" s="1"/>
  <c r="N30" i="1" s="1"/>
  <c r="K29" i="1"/>
  <c r="M29" i="1" s="1"/>
  <c r="K28" i="1"/>
  <c r="M28" i="1" s="1"/>
  <c r="N28" i="1" s="1"/>
  <c r="K27" i="1"/>
  <c r="N27" i="1" s="1"/>
  <c r="K26" i="1"/>
  <c r="N26" i="1" s="1"/>
  <c r="N25" i="1"/>
  <c r="M25" i="1"/>
  <c r="N24" i="1"/>
  <c r="M24" i="1"/>
  <c r="K23" i="1"/>
  <c r="N23" i="1" s="1"/>
  <c r="K22" i="1"/>
  <c r="N22" i="1" s="1"/>
  <c r="M21" i="1"/>
  <c r="K21" i="1"/>
  <c r="N21" i="1" s="1"/>
  <c r="N20" i="1"/>
  <c r="M20" i="1"/>
  <c r="K20" i="1"/>
  <c r="K19" i="1"/>
  <c r="N19" i="1" s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29" i="1" l="1"/>
  <c r="M19" i="1"/>
  <c r="M23" i="1"/>
  <c r="M27" i="1"/>
  <c r="M22" i="1"/>
  <c r="M26" i="1"/>
</calcChain>
</file>

<file path=xl/comments1.xml><?xml version="1.0" encoding="utf-8"?>
<comments xmlns="http://schemas.openxmlformats.org/spreadsheetml/2006/main">
  <authors>
    <author>Carmen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</commentList>
</comments>
</file>

<file path=xl/sharedStrings.xml><?xml version="1.0" encoding="utf-8"?>
<sst xmlns="http://schemas.openxmlformats.org/spreadsheetml/2006/main" count="515" uniqueCount="211">
  <si>
    <t>CENTRO DE INVESTIGACIONES EN ÓPTICA, A.C.</t>
  </si>
  <si>
    <t>DIRECCIÓN ADMINISTRATIVA</t>
  </si>
  <si>
    <t>CONTRATOS DE ADQUISICIONES, ARRENDAMIENTOS, SERVICIOS Y OBRAS PÚBLICAS</t>
  </si>
  <si>
    <t>Responsable de la información: L.C.I. Carmen Elvira Ibarra Cordero (Responsable de Adquisiciones)</t>
  </si>
  <si>
    <t>Expediente electrónico: 6C.6 CONTRATOS</t>
  </si>
  <si>
    <t>Contrato</t>
  </si>
  <si>
    <t>No. de concurso o licitación</t>
  </si>
  <si>
    <t>Proveedor Contratado</t>
  </si>
  <si>
    <t>Bienes Adquiridos o Servicios Contratados</t>
  </si>
  <si>
    <t>Observaciones</t>
  </si>
  <si>
    <t>Fechas</t>
  </si>
  <si>
    <t>Unidad Administrativa que celebra el contrato</t>
  </si>
  <si>
    <t>Procedimiento de Compra</t>
  </si>
  <si>
    <t>Importe sin I.V.A.</t>
  </si>
  <si>
    <t>Moneda</t>
  </si>
  <si>
    <t>Importe sin I.V.A. en pesos</t>
  </si>
  <si>
    <t>Importe con IVA</t>
  </si>
  <si>
    <t>Código de contrato en Compranet</t>
  </si>
  <si>
    <t>Expediente</t>
  </si>
  <si>
    <t>Fundamento legal</t>
  </si>
  <si>
    <t>Formalización</t>
  </si>
  <si>
    <t xml:space="preserve">Inicio </t>
  </si>
  <si>
    <t>Término</t>
  </si>
  <si>
    <t>CIO-RH-2017-001</t>
  </si>
  <si>
    <t>IA-03890S999-E3-2017.</t>
  </si>
  <si>
    <t>Toka Internacional S.A.P.I. de C.V.</t>
  </si>
  <si>
    <t>Expedición de vales de despensa mensuales</t>
  </si>
  <si>
    <t>Partidas presupuestales 15401 y 15901</t>
  </si>
  <si>
    <t>Dirección General</t>
  </si>
  <si>
    <t>Invitación a cuando menos tres personas</t>
  </si>
  <si>
    <t>Pesos</t>
  </si>
  <si>
    <t>Artículo 26, fracción II</t>
  </si>
  <si>
    <t>CIO-SG-2017-001</t>
  </si>
  <si>
    <t>LA-03890S999-E58-2016</t>
  </si>
  <si>
    <t>Intertour Uquime, S.A. de C.V.</t>
  </si>
  <si>
    <t>Servicio de expedición de pasajes aéreos</t>
  </si>
  <si>
    <t>Contrato abierto, monto mínimo $379,310.034, monto máximo $948,275.86 pesos sin IVA</t>
  </si>
  <si>
    <t>Licitación Pública consolidada (CIO-CIMAT)</t>
  </si>
  <si>
    <t>Artículo 26, fracción I</t>
  </si>
  <si>
    <t>CIO-SG-2017-002</t>
  </si>
  <si>
    <t>LA-03890G999-E132-2016</t>
  </si>
  <si>
    <t>Balandrano Ink, S.A. de C.V.</t>
  </si>
  <si>
    <t>Materiales y suministros de oficina</t>
  </si>
  <si>
    <t>Contrato abierto, monto mínimo $40,000.00, monto máximo $100,000.00 pesos sin IVA</t>
  </si>
  <si>
    <t>Licitación Pública consolidada (CIO-CIATEC-CIMAT)</t>
  </si>
  <si>
    <t>CIO-SG-2017-003</t>
  </si>
  <si>
    <t xml:space="preserve">LA-03890G999-E132-2016 </t>
  </si>
  <si>
    <t>Multisurtidora GOG, S.A. de C.V.</t>
  </si>
  <si>
    <t>Materiales y suministros de impresión</t>
  </si>
  <si>
    <t>Contrato abierto, monto mínimo $80,000.00, monto máximo $200,000.00 pesos sin IVA</t>
  </si>
  <si>
    <t>CIO-SG-2017-004</t>
  </si>
  <si>
    <t>Prolimpieza, S.A. de C.V.</t>
  </si>
  <si>
    <t>Materiales y suministros de limpieza</t>
  </si>
  <si>
    <t>CIO-SG-2017-005</t>
  </si>
  <si>
    <t>Food Service de México, S.A. de C.V.</t>
  </si>
  <si>
    <t>Materiales y suministros de cafetería</t>
  </si>
  <si>
    <t>Contrato abierto, monto mínimo $48,000.00, monto máximo $120,000.00 pesos sin IVA</t>
  </si>
  <si>
    <t>CIO-SG-2017-006</t>
  </si>
  <si>
    <t>No aplica</t>
  </si>
  <si>
    <t>Estrategias en Tecnología Corporativa, S.A. de C.V.</t>
  </si>
  <si>
    <t>Prestación del servicio de mantenimiento del conmutador</t>
  </si>
  <si>
    <t>Partida presupuesta 35201</t>
  </si>
  <si>
    <t>Adjudicación Directa</t>
  </si>
  <si>
    <t>Artículo 42</t>
  </si>
  <si>
    <t>CIO-SG-2017-007</t>
  </si>
  <si>
    <t>José Alberto Hernández Vargas</t>
  </si>
  <si>
    <t>Prestación de servicios especializados en oftalmología.</t>
  </si>
  <si>
    <t>Servicios prestados en el Laboratorio de Óptica de la Visión</t>
  </si>
  <si>
    <t>CIO-SG-2017-008</t>
  </si>
  <si>
    <t>Josefina Cynthia Villalobos Ojeda</t>
  </si>
  <si>
    <t>CIO-SG-2017-009</t>
  </si>
  <si>
    <t>LA-03890S999-E4-2017</t>
  </si>
  <si>
    <t>Grupo Nacional Provincial S.A.B.</t>
  </si>
  <si>
    <t>Póliza de seguro de transporte de mercacnías.</t>
  </si>
  <si>
    <t>Partida numero 2 de la licitación.  Cuota de declaración mensual de embarques 0.147%</t>
  </si>
  <si>
    <t>Licitación Pública</t>
  </si>
  <si>
    <t>Dólares</t>
  </si>
  <si>
    <t>Art. 28 LAASSP</t>
  </si>
  <si>
    <t>CIO-SG-2017-010</t>
  </si>
  <si>
    <t>Póliza múltiple empresarial</t>
  </si>
  <si>
    <t xml:space="preserve">Partida numero 1 de la licitación.  </t>
  </si>
  <si>
    <t>CIO-SG-2017-011</t>
  </si>
  <si>
    <t>Seguros Banorte S.A. de C.V. Grupo Financiero Banorte</t>
  </si>
  <si>
    <t>Póliza de seguro de gastos médicos mayores</t>
  </si>
  <si>
    <t xml:space="preserve">Partida numero 3 de la licitación.  </t>
  </si>
  <si>
    <t>CIO-SG-2017-012</t>
  </si>
  <si>
    <t>Seguros de vida Sura México, S.A. de C.V.</t>
  </si>
  <si>
    <t>Póliza de seguro de vida</t>
  </si>
  <si>
    <t xml:space="preserve">Partida numero 4 de la licitación.  </t>
  </si>
  <si>
    <t>CIO-SG-2017-013</t>
  </si>
  <si>
    <t>LA-03890S999-E2-2017.</t>
  </si>
  <si>
    <t>Limyja, S.A. de C.V</t>
  </si>
  <si>
    <t>Servicio de limpieza para las instalaciones del CIO León y el CIO Aguascalientes</t>
  </si>
  <si>
    <t>LPN consolidada.  Contratacion plurianual. El monto reportado corresponde solo al 2017. Monto total del contrato $ 1,707,492.32 pesos mas IVA.</t>
  </si>
  <si>
    <t>CIO-SG-2017-014</t>
  </si>
  <si>
    <t>Limpieza y Vigilancia Profesional Empresarial, S.A. de C.V.</t>
  </si>
  <si>
    <t>Servicio de vigilancia para las instalaciones del CIO León y el CIO Aguascalientes</t>
  </si>
  <si>
    <t>LPN consolidada.  Contratacion plurianual. El monto reportado corresponde solo al 2017. Monto total del contrato $ 1,654,939.20 pesos  mas IVA.</t>
  </si>
  <si>
    <t>CIO-SG-2017-015</t>
  </si>
  <si>
    <t>SPN, S.A. de C.V.</t>
  </si>
  <si>
    <t>Servicio de mantenimiento preventeivo a sistemas de energía ininterrumplible propiedad del CIO</t>
  </si>
  <si>
    <t>CIO-SG-2017-016</t>
  </si>
  <si>
    <t>Jiro y Asociados Agente de Seguros y Fianzas, S.A. de C.V.</t>
  </si>
  <si>
    <t>Servicio de asesoría en materia de seguros y fianzas</t>
  </si>
  <si>
    <t>CIO-SG-2017-017</t>
  </si>
  <si>
    <t>Fegsa Instalaciones, S.A. de C.V.</t>
  </si>
  <si>
    <t>Servicio de mantenimiento preventivo y correctivo a 157 equipos de aire acondicionado. CIO León</t>
  </si>
  <si>
    <t>revisar con gaby los montos con iva en el contrato firmado</t>
  </si>
  <si>
    <t>CIO-SG-2017-018</t>
  </si>
  <si>
    <t>Alafita de la Rosa Aquiles</t>
  </si>
  <si>
    <t>Servicio de mantenimiento preventivo 13 equipos de aire acondicionado. Cio Aguascalientes.</t>
  </si>
  <si>
    <t>CIO-SG-2017-019</t>
  </si>
  <si>
    <t>Aguirre Ramírez Patricia</t>
  </si>
  <si>
    <t>Servicio de mantenimiento preventivo a 4 plantas eléctricas</t>
  </si>
  <si>
    <t>CONFIRMAR CON GABY LOS MONTOS DEL CONTRATO</t>
  </si>
  <si>
    <t>CIO-SG-2017-020</t>
  </si>
  <si>
    <t>Cuevas Cruz Jorge</t>
  </si>
  <si>
    <t>Servicio de mantenimiento a transformadores del CIO León y Cio Aguascalientes</t>
  </si>
  <si>
    <t>CIO-SG-2017-021</t>
  </si>
  <si>
    <t>Banda Trejo Jesús</t>
  </si>
  <si>
    <t>Servicio de mantenimiento a equipos de fotocopiado</t>
  </si>
  <si>
    <t>CIO-SG-2017-022</t>
  </si>
  <si>
    <t>Guazo Velázquez Liliana</t>
  </si>
  <si>
    <t>Servicio de comedor para empleados y estudiantes en las instalaciones del cio</t>
  </si>
  <si>
    <t>CIO-SG-2017-023</t>
  </si>
  <si>
    <t>Desarrollo Creativo Imagina, S.A. de C.V.</t>
  </si>
  <si>
    <t>Contratación de estudio de mercado</t>
  </si>
  <si>
    <t>Artículo 41, fracción XII</t>
  </si>
  <si>
    <t>CIO-SG-2017-024</t>
  </si>
  <si>
    <t>Servicio de comida de 3 tiempos y canapes, mobiliario, meseros, refrescos y hielo. Pedido SG170294</t>
  </si>
  <si>
    <t>CIO-SG-2017-025</t>
  </si>
  <si>
    <t>Científica Senna, S.A. de C.V.</t>
  </si>
  <si>
    <t>Compra de materiales y suministros de laboratorio. Pedido SG170291.</t>
  </si>
  <si>
    <t>Artículo 41, fracción XVII</t>
  </si>
  <si>
    <t>CIO-SG-2017-026</t>
  </si>
  <si>
    <t>Curver, S.A. de C.V.</t>
  </si>
  <si>
    <t>Servicio de alimentación para el evento del 37 aniversario del CIO</t>
  </si>
  <si>
    <t>CIO-SG-2017-027</t>
  </si>
  <si>
    <t>LA-03890S999-E13-2017</t>
  </si>
  <si>
    <t>Servicio de arrendamiento plurianual de equipo de cómputo</t>
  </si>
  <si>
    <t>El importe reportado corresponde al ejercicio fiscal 2017.  El importe total del contrato es de $ 2,045,335.20 pesos IVA incluído.</t>
  </si>
  <si>
    <t>Articulo 26, fracción I</t>
  </si>
  <si>
    <t>CIO-SG-2017-028</t>
  </si>
  <si>
    <t>CIO-SG-2017-029</t>
  </si>
  <si>
    <t>CIO-SG-2017-030</t>
  </si>
  <si>
    <t>Reparación de chiller del edificio G</t>
  </si>
  <si>
    <t>CIO-SG-2017-031</t>
  </si>
  <si>
    <t>Hoteles México, S.A. de C.V.</t>
  </si>
  <si>
    <t>Servicio de hospedaje y alimentación.</t>
  </si>
  <si>
    <t>Núm de Contrato</t>
  </si>
  <si>
    <t>CIO-SG-2016-013</t>
  </si>
  <si>
    <t>Licitación Pública Nacional NO. LA-03890S999-E4-2016</t>
  </si>
  <si>
    <t>Mapfre Tepeyac, S.A.</t>
  </si>
  <si>
    <t>Poliza múltiple empresarial</t>
  </si>
  <si>
    <t>Partida 1 de la licitacion</t>
  </si>
  <si>
    <t>Ampliación de la vigencia de la poliza por un periodo de 59 dias naturales y de su costo por la ampliación del tiempo.</t>
  </si>
  <si>
    <t>CIO-SG-2016-015</t>
  </si>
  <si>
    <t>Poliza de seguro de gastos médicos mayores</t>
  </si>
  <si>
    <t>Partida 3 de la licitacion</t>
  </si>
  <si>
    <t>CIO-SG-2016-016</t>
  </si>
  <si>
    <t>Poliza de seguro de vida</t>
  </si>
  <si>
    <t>Partida 4 de la licitacion</t>
  </si>
  <si>
    <t>CIO-SG-2016-033</t>
  </si>
  <si>
    <t>Grupo Multihome, S.A. de C.V.</t>
  </si>
  <si>
    <t>Modulos para armado de cuarto limpio y 2 campanas de extraccion (SG161707)</t>
  </si>
  <si>
    <t>Recursos fiscales, cartera de inversión 133890S0006, partida presupuestal 53101</t>
  </si>
  <si>
    <t>Adjudicación diercta</t>
  </si>
  <si>
    <t>SEGUNDO CONVENIO MODIFICATORIO CIO-SG-2016-033</t>
  </si>
  <si>
    <t>Se otorga al proveedor prórroga para la entrega de los bienes en cuestión por 93 dias naturales, plazo que vence el 30 de abril de 2017.</t>
  </si>
  <si>
    <t>CIO-SG-2016-040</t>
  </si>
  <si>
    <t>Servicio de cierre de 14 lineas mecánicas y de control</t>
  </si>
  <si>
    <t>Recursos propios, pedido SG162060</t>
  </si>
  <si>
    <t>Se otorga al proveedor prórroga para la entrega de los bienes en cuestión por 2 semanas, plazo que vence el 4 de enero de 2017.  Se incrementa el monto del contrato por $34,050.00 pesos</t>
  </si>
  <si>
    <t>CIO-SG-2016-043</t>
  </si>
  <si>
    <t>Productos Metálicos Steele, S.A. de C.V.</t>
  </si>
  <si>
    <t>Archivo móvil AM-02</t>
  </si>
  <si>
    <t>Recursos fiscales, cartera 153890S0002 - Sustitución de activos (SG162475)</t>
  </si>
  <si>
    <t>Se otorga al proveedor prórroga para la entrega de los bienes en cuestión por 35 dias naturales, plazo que vence el 30 de enero de 2017.</t>
  </si>
  <si>
    <t>CIO-SG-2016-046</t>
  </si>
  <si>
    <t>Intercovamex, S.A. de .C.V</t>
  </si>
  <si>
    <t>Adquisición de varios equipos</t>
  </si>
  <si>
    <t>Recursos fiscales, cartera 133890S0003 - Laboratorios Nacionales y Central (SG162670)</t>
  </si>
  <si>
    <t>PRIMER CONVENION MODIFICATORIO AL CONTRATO CIO-SG-2016-046</t>
  </si>
  <si>
    <t>Se otorga al proveedor prórroga para la entrega de los bienes en cuestión, quedando como sigue: 21 días alineadora de mascaras 19/05/17; 32 dias cajas de guantes 31/03/17 y 32 dias RIE 31/03/17</t>
  </si>
  <si>
    <t>SEGUNDO CONVENION MODIFICATORIO AL CONTRATO CIO-SG-2016-046</t>
  </si>
  <si>
    <t>Se otorga al proveedor prórroga para la entrega de las cajas de guantes de 49 dias naturales plazo que vence el 19 de mayo de 2017.</t>
  </si>
  <si>
    <t>CIO-SG-2016-050</t>
  </si>
  <si>
    <t>Instrumel, S.A. de C.V.</t>
  </si>
  <si>
    <t>Láser de bombeo de 1200W</t>
  </si>
  <si>
    <t>Recursos fiscales, cartera 153890S0003 - Programa de Adquisiciones 2016 (SG162631)</t>
  </si>
  <si>
    <t>Se otorga al proveedor prórroga para la entrega de los bienes en cuestión por30 dias naturales, plazo que vence el 25 de marzo de 2017.</t>
  </si>
  <si>
    <t>CIO-SG-2016-056</t>
  </si>
  <si>
    <t>Isaías Daniel López Mendoza</t>
  </si>
  <si>
    <t>Sistema de visión artificial</t>
  </si>
  <si>
    <t>Recursos fiscales, cartera 153890S0003 - Programa de Adquisiciones 2016 (SG162796)</t>
  </si>
  <si>
    <t>Se otorga al proveedor prórroga para la entrega de los bienes en cuestión por 17 dias naturales, plazo que vence el 27 de febrero de 2017.</t>
  </si>
  <si>
    <t>CIO-SG-2016-057</t>
  </si>
  <si>
    <t>Satelsa, S.A. de C.V.</t>
  </si>
  <si>
    <t>Kit de actuadores</t>
  </si>
  <si>
    <t>Recursos fiscales, cartera 153890S0003 - Programa de Adquisiciones 2016 (SG162808)</t>
  </si>
  <si>
    <t>Convenio de modificación al contrato CIO-SG-2016-057</t>
  </si>
  <si>
    <t>Se otorga al proveedor prórroga para la entrega de los bienes en cuestión por 27 dias naturales, plazo que vence el 27 de febrero de 2017.</t>
  </si>
  <si>
    <t>CIO-SG-2016-059</t>
  </si>
  <si>
    <t>Montajes Electromecánicos e Ingeniería, S.A. de C.V.</t>
  </si>
  <si>
    <t>Sistema de deposición de capa atómica</t>
  </si>
  <si>
    <t>Recursos fiscales, cartera 133890S0006 - Laboratorios Nacional y Central en Óptica y Fotónica (SG162818)</t>
  </si>
  <si>
    <t>Se otorga al proveedor prórroga para la entrega de los bienes en cuestión por 26 dias naturales, plazo que vence el 1 de marzo de 2017.</t>
  </si>
  <si>
    <t>TERCER CONVENIO MODIFICATORIO CIO-SG-2016-033</t>
  </si>
  <si>
    <t>Se otorga al proveedor prórroga para la entrega de los bienes en cuestión por 20 semanas, plazo que vence el 23 de septiembre de 2017.</t>
  </si>
  <si>
    <t>CONVENIOS DE MODIFICACION DE ADQUISICIONES, ARRENDAMIENTOS, SERVICIOS Y OBRAS PÚBLICAS  2017</t>
  </si>
  <si>
    <t>Departamento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</si>
</sst>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44" fontId="1" fillId="0" borderId="0" xfId="2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4" fontId="1" fillId="0" borderId="12" xfId="2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horizontal="center" vertical="center" wrapText="1"/>
    </xf>
    <xf numFmtId="43" fontId="1" fillId="0" borderId="12" xfId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" fillId="0" borderId="0" xfId="0" applyFont="1" applyFill="1" applyAlignment="1">
      <alignment wrapText="1"/>
    </xf>
    <xf numFmtId="14" fontId="1" fillId="0" borderId="0" xfId="2" applyNumberFormat="1" applyFont="1" applyFill="1"/>
    <xf numFmtId="0" fontId="1" fillId="0" borderId="0" xfId="0" applyFont="1" applyFill="1" applyAlignment="1">
      <alignment horizontal="center"/>
    </xf>
    <xf numFmtId="43" fontId="1" fillId="0" borderId="0" xfId="1" applyFont="1" applyFill="1"/>
    <xf numFmtId="44" fontId="1" fillId="0" borderId="0" xfId="2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/>
    <xf numFmtId="44" fontId="1" fillId="2" borderId="0" xfId="2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justify" wrapText="1"/>
    </xf>
    <xf numFmtId="44" fontId="5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justify" wrapText="1"/>
    </xf>
    <xf numFmtId="44" fontId="5" fillId="2" borderId="12" xfId="2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/>
    <xf numFmtId="14" fontId="1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44" fontId="1" fillId="2" borderId="0" xfId="2" applyFont="1" applyFill="1"/>
    <xf numFmtId="0" fontId="1" fillId="2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justify" wrapText="1"/>
    </xf>
    <xf numFmtId="44" fontId="5" fillId="0" borderId="7" xfId="2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 wrapText="1"/>
    </xf>
    <xf numFmtId="44" fontId="5" fillId="0" borderId="10" xfId="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889000</xdr:colOff>
      <xdr:row>1</xdr:row>
      <xdr:rowOff>58352</xdr:rowOff>
    </xdr:from>
    <xdr:to>
      <xdr:col>2</xdr:col>
      <xdr:colOff>698251</xdr:colOff>
      <xdr:row>6</xdr:row>
      <xdr:rowOff>108615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210752"/>
          <a:ext cx="1790451" cy="983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Q50"/>
  <sheetViews>
    <sheetView tabSelected="1" zoomScaleNormal="100" workbookViewId="0">
      <pane xSplit="5" ySplit="10" topLeftCell="F41" activePane="bottomRight" state="frozen"/>
      <selection activeCell="F42" sqref="F42"/>
      <selection pane="topRight" activeCell="F42" sqref="F42"/>
      <selection pane="bottomLeft" activeCell="F42" sqref="F42"/>
      <selection pane="bottomRight" activeCell="A5" sqref="A5:O5"/>
    </sheetView>
  </sheetViews>
  <sheetFormatPr baseColWidth="10" defaultRowHeight="12" x14ac:dyDescent="0.2"/>
  <cols>
    <col min="1" max="1" width="16" style="6" customWidth="1"/>
    <col min="2" max="2" width="13.7109375" style="6" customWidth="1"/>
    <col min="3" max="3" width="23.7109375" style="26" customWidth="1"/>
    <col min="4" max="4" width="32.85546875" style="26" customWidth="1"/>
    <col min="5" max="5" width="26.85546875" style="6" customWidth="1"/>
    <col min="6" max="6" width="13.7109375" style="6" customWidth="1"/>
    <col min="7" max="8" width="11.140625" style="6" customWidth="1"/>
    <col min="9" max="9" width="10" style="6" customWidth="1"/>
    <col min="10" max="10" width="22.7109375" style="6" customWidth="1"/>
    <col min="11" max="11" width="15.5703125" style="30" customWidth="1"/>
    <col min="12" max="12" width="11.85546875" style="28" customWidth="1"/>
    <col min="13" max="13" width="14.7109375" style="28" hidden="1" customWidth="1"/>
    <col min="14" max="14" width="13.140625" style="28" hidden="1" customWidth="1"/>
    <col min="15" max="17" width="15.7109375" style="3" customWidth="1"/>
    <col min="18" max="18" width="11.42578125" style="6"/>
    <col min="19" max="19" width="12.140625" style="6" bestFit="1" customWidth="1"/>
    <col min="20" max="16384" width="11.42578125" style="6"/>
  </cols>
  <sheetData>
    <row r="1" spans="1:17" x14ac:dyDescent="0.2">
      <c r="A1" s="1"/>
      <c r="B1" s="2"/>
      <c r="C1" s="3"/>
      <c r="D1" s="4"/>
      <c r="E1" s="5"/>
      <c r="F1" s="5"/>
      <c r="G1" s="5"/>
      <c r="H1" s="5"/>
      <c r="K1" s="7"/>
      <c r="L1" s="8"/>
      <c r="M1" s="8"/>
      <c r="N1" s="8"/>
    </row>
    <row r="2" spans="1:17" ht="1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"/>
      <c r="Q2" s="6"/>
    </row>
    <row r="3" spans="1:17" ht="14.25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"/>
      <c r="Q3" s="6"/>
    </row>
    <row r="4" spans="1:17" ht="14.25" x14ac:dyDescent="0.2">
      <c r="A4" s="10" t="s">
        <v>210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6"/>
      <c r="Q4" s="6"/>
    </row>
    <row r="5" spans="1:17" ht="15" x14ac:dyDescent="0.2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6"/>
      <c r="Q5" s="6"/>
    </row>
    <row r="6" spans="1:17" ht="15" x14ac:dyDescent="0.2">
      <c r="A6" s="12"/>
      <c r="B6" s="12"/>
      <c r="C6" s="12"/>
      <c r="D6" s="12"/>
      <c r="E6" s="12"/>
      <c r="F6" s="12"/>
      <c r="G6" s="13" t="s">
        <v>3</v>
      </c>
      <c r="H6" s="12"/>
      <c r="I6" s="12"/>
      <c r="J6" s="12"/>
      <c r="K6" s="12"/>
      <c r="L6" s="12"/>
      <c r="M6" s="12"/>
      <c r="N6" s="12"/>
    </row>
    <row r="7" spans="1:17" ht="15" x14ac:dyDescent="0.2">
      <c r="A7" s="12"/>
      <c r="B7" s="12"/>
      <c r="C7" s="12"/>
      <c r="D7" s="12"/>
      <c r="E7" s="12"/>
      <c r="F7" s="12"/>
      <c r="G7" s="13" t="s">
        <v>4</v>
      </c>
      <c r="H7" s="12"/>
      <c r="I7" s="12"/>
      <c r="J7" s="12"/>
      <c r="K7" s="12"/>
      <c r="L7" s="12"/>
      <c r="M7" s="12"/>
      <c r="N7" s="12"/>
    </row>
    <row r="8" spans="1:17" ht="12.75" thickBot="1" x14ac:dyDescent="0.25">
      <c r="C8" s="6"/>
      <c r="D8" s="6"/>
      <c r="K8" s="6"/>
      <c r="L8" s="6"/>
      <c r="M8" s="6"/>
      <c r="N8" s="6"/>
    </row>
    <row r="9" spans="1:17" ht="12" customHeight="1" x14ac:dyDescent="0.2">
      <c r="A9" s="59" t="s">
        <v>5</v>
      </c>
      <c r="B9" s="60" t="s">
        <v>6</v>
      </c>
      <c r="C9" s="60" t="s">
        <v>7</v>
      </c>
      <c r="D9" s="60" t="s">
        <v>8</v>
      </c>
      <c r="E9" s="60" t="s">
        <v>9</v>
      </c>
      <c r="F9" s="60" t="s">
        <v>10</v>
      </c>
      <c r="G9" s="60"/>
      <c r="H9" s="60"/>
      <c r="I9" s="61" t="s">
        <v>11</v>
      </c>
      <c r="J9" s="60" t="s">
        <v>12</v>
      </c>
      <c r="K9" s="62" t="s">
        <v>13</v>
      </c>
      <c r="L9" s="63" t="s">
        <v>14</v>
      </c>
      <c r="M9" s="62" t="s">
        <v>15</v>
      </c>
      <c r="N9" s="62" t="s">
        <v>16</v>
      </c>
      <c r="O9" s="60" t="s">
        <v>17</v>
      </c>
      <c r="P9" s="60" t="s">
        <v>18</v>
      </c>
      <c r="Q9" s="64" t="s">
        <v>19</v>
      </c>
    </row>
    <row r="10" spans="1:17" s="14" customFormat="1" ht="12.75" thickBot="1" x14ac:dyDescent="0.25">
      <c r="A10" s="65"/>
      <c r="B10" s="66"/>
      <c r="C10" s="66"/>
      <c r="D10" s="66"/>
      <c r="E10" s="66"/>
      <c r="F10" s="67" t="s">
        <v>20</v>
      </c>
      <c r="G10" s="67" t="s">
        <v>21</v>
      </c>
      <c r="H10" s="67" t="s">
        <v>22</v>
      </c>
      <c r="I10" s="68"/>
      <c r="J10" s="66"/>
      <c r="K10" s="69"/>
      <c r="L10" s="70"/>
      <c r="M10" s="69"/>
      <c r="N10" s="69"/>
      <c r="O10" s="66"/>
      <c r="P10" s="66"/>
      <c r="Q10" s="71"/>
    </row>
    <row r="11" spans="1:17" s="3" customFormat="1" ht="24" x14ac:dyDescent="0.2">
      <c r="A11" s="20" t="s">
        <v>23</v>
      </c>
      <c r="B11" s="20" t="s">
        <v>24</v>
      </c>
      <c r="C11" s="20" t="s">
        <v>25</v>
      </c>
      <c r="D11" s="20" t="s">
        <v>26</v>
      </c>
      <c r="E11" s="20" t="s">
        <v>27</v>
      </c>
      <c r="F11" s="21">
        <v>42762</v>
      </c>
      <c r="G11" s="21">
        <v>42762</v>
      </c>
      <c r="H11" s="21">
        <v>43100</v>
      </c>
      <c r="I11" s="20" t="s">
        <v>28</v>
      </c>
      <c r="J11" s="20" t="s">
        <v>29</v>
      </c>
      <c r="K11" s="22">
        <v>2210919.09</v>
      </c>
      <c r="L11" s="20" t="s">
        <v>30</v>
      </c>
      <c r="M11" s="23">
        <f t="shared" ref="M11:M25" si="0">IF(L11="Pesos",K11)</f>
        <v>2210919.09</v>
      </c>
      <c r="N11" s="24">
        <f>+K11</f>
        <v>2210919.09</v>
      </c>
      <c r="O11" s="20">
        <v>1317589</v>
      </c>
      <c r="P11" s="20">
        <v>1253049</v>
      </c>
      <c r="Q11" s="20" t="s">
        <v>31</v>
      </c>
    </row>
    <row r="12" spans="1:17" s="3" customFormat="1" ht="36" x14ac:dyDescent="0.2">
      <c r="A12" s="15" t="s">
        <v>32</v>
      </c>
      <c r="B12" s="15" t="s">
        <v>33</v>
      </c>
      <c r="C12" s="15" t="s">
        <v>34</v>
      </c>
      <c r="D12" s="15" t="s">
        <v>35</v>
      </c>
      <c r="E12" s="15" t="s">
        <v>36</v>
      </c>
      <c r="F12" s="16">
        <v>42726</v>
      </c>
      <c r="G12" s="16">
        <v>42744</v>
      </c>
      <c r="H12" s="16">
        <v>43100</v>
      </c>
      <c r="I12" s="15" t="s">
        <v>28</v>
      </c>
      <c r="J12" s="15" t="s">
        <v>37</v>
      </c>
      <c r="K12" s="17">
        <v>948275.86</v>
      </c>
      <c r="L12" s="15" t="s">
        <v>30</v>
      </c>
      <c r="M12" s="18">
        <f t="shared" si="0"/>
        <v>948275.86</v>
      </c>
      <c r="N12" s="19">
        <f t="shared" ref="N12:N17" si="1">+K12*1.16</f>
        <v>1099999.9975999999</v>
      </c>
      <c r="O12" s="15">
        <v>1302487</v>
      </c>
      <c r="P12" s="15">
        <v>1214832</v>
      </c>
      <c r="Q12" s="15" t="s">
        <v>38</v>
      </c>
    </row>
    <row r="13" spans="1:17" s="3" customFormat="1" ht="36" x14ac:dyDescent="0.2">
      <c r="A13" s="15" t="s">
        <v>39</v>
      </c>
      <c r="B13" s="15" t="s">
        <v>40</v>
      </c>
      <c r="C13" s="15" t="s">
        <v>41</v>
      </c>
      <c r="D13" s="15" t="s">
        <v>42</v>
      </c>
      <c r="E13" s="15" t="s">
        <v>43</v>
      </c>
      <c r="F13" s="16">
        <v>42733</v>
      </c>
      <c r="G13" s="16">
        <v>42744</v>
      </c>
      <c r="H13" s="16">
        <v>43100</v>
      </c>
      <c r="I13" s="15" t="s">
        <v>28</v>
      </c>
      <c r="J13" s="15" t="s">
        <v>44</v>
      </c>
      <c r="K13" s="17">
        <v>100000</v>
      </c>
      <c r="L13" s="15" t="s">
        <v>30</v>
      </c>
      <c r="M13" s="18">
        <f t="shared" si="0"/>
        <v>100000</v>
      </c>
      <c r="N13" s="19">
        <f t="shared" si="1"/>
        <v>115999.99999999999</v>
      </c>
      <c r="O13" s="15">
        <v>1322949</v>
      </c>
      <c r="P13" s="15">
        <v>1266806</v>
      </c>
      <c r="Q13" s="15" t="s">
        <v>38</v>
      </c>
    </row>
    <row r="14" spans="1:17" s="3" customFormat="1" ht="36" x14ac:dyDescent="0.2">
      <c r="A14" s="15" t="s">
        <v>45</v>
      </c>
      <c r="B14" s="15" t="s">
        <v>46</v>
      </c>
      <c r="C14" s="15" t="s">
        <v>47</v>
      </c>
      <c r="D14" s="15" t="s">
        <v>48</v>
      </c>
      <c r="E14" s="15" t="s">
        <v>49</v>
      </c>
      <c r="F14" s="16">
        <v>42733</v>
      </c>
      <c r="G14" s="16">
        <v>42744</v>
      </c>
      <c r="H14" s="16">
        <v>43100</v>
      </c>
      <c r="I14" s="15" t="s">
        <v>28</v>
      </c>
      <c r="J14" s="15" t="s">
        <v>44</v>
      </c>
      <c r="K14" s="17">
        <v>200000</v>
      </c>
      <c r="L14" s="15" t="s">
        <v>30</v>
      </c>
      <c r="M14" s="18">
        <f t="shared" si="0"/>
        <v>200000</v>
      </c>
      <c r="N14" s="19">
        <f t="shared" si="1"/>
        <v>231999.99999999997</v>
      </c>
      <c r="O14" s="15">
        <v>1322980</v>
      </c>
      <c r="P14" s="15">
        <v>1266806</v>
      </c>
      <c r="Q14" s="15" t="s">
        <v>38</v>
      </c>
    </row>
    <row r="15" spans="1:17" s="3" customFormat="1" ht="36" x14ac:dyDescent="0.2">
      <c r="A15" s="15" t="s">
        <v>50</v>
      </c>
      <c r="B15" s="15" t="s">
        <v>46</v>
      </c>
      <c r="C15" s="15" t="s">
        <v>51</v>
      </c>
      <c r="D15" s="15" t="s">
        <v>52</v>
      </c>
      <c r="E15" s="15" t="s">
        <v>43</v>
      </c>
      <c r="F15" s="16">
        <v>42733</v>
      </c>
      <c r="G15" s="16">
        <v>42744</v>
      </c>
      <c r="H15" s="16">
        <v>43100</v>
      </c>
      <c r="I15" s="15" t="s">
        <v>28</v>
      </c>
      <c r="J15" s="15" t="s">
        <v>44</v>
      </c>
      <c r="K15" s="17">
        <v>100000</v>
      </c>
      <c r="L15" s="15" t="s">
        <v>30</v>
      </c>
      <c r="M15" s="18">
        <f t="shared" si="0"/>
        <v>100000</v>
      </c>
      <c r="N15" s="19">
        <f t="shared" si="1"/>
        <v>115999.99999999999</v>
      </c>
      <c r="O15" s="15">
        <v>1323004</v>
      </c>
      <c r="P15" s="15">
        <v>1266806</v>
      </c>
      <c r="Q15" s="15" t="s">
        <v>38</v>
      </c>
    </row>
    <row r="16" spans="1:17" s="3" customFormat="1" ht="36" x14ac:dyDescent="0.2">
      <c r="A16" s="15" t="s">
        <v>53</v>
      </c>
      <c r="B16" s="15" t="s">
        <v>46</v>
      </c>
      <c r="C16" s="15" t="s">
        <v>54</v>
      </c>
      <c r="D16" s="15" t="s">
        <v>55</v>
      </c>
      <c r="E16" s="15" t="s">
        <v>56</v>
      </c>
      <c r="F16" s="16">
        <v>42733</v>
      </c>
      <c r="G16" s="16">
        <v>42744</v>
      </c>
      <c r="H16" s="16">
        <v>43100</v>
      </c>
      <c r="I16" s="15" t="s">
        <v>28</v>
      </c>
      <c r="J16" s="15" t="s">
        <v>44</v>
      </c>
      <c r="K16" s="17">
        <v>120000</v>
      </c>
      <c r="L16" s="15" t="s">
        <v>30</v>
      </c>
      <c r="M16" s="18">
        <f t="shared" si="0"/>
        <v>120000</v>
      </c>
      <c r="N16" s="19">
        <f t="shared" si="1"/>
        <v>139200</v>
      </c>
      <c r="O16" s="15">
        <v>1323013</v>
      </c>
      <c r="P16" s="15">
        <v>1266806</v>
      </c>
      <c r="Q16" s="15" t="s">
        <v>38</v>
      </c>
    </row>
    <row r="17" spans="1:17" s="3" customFormat="1" ht="24" x14ac:dyDescent="0.2">
      <c r="A17" s="15" t="s">
        <v>57</v>
      </c>
      <c r="B17" s="15" t="s">
        <v>58</v>
      </c>
      <c r="C17" s="15" t="s">
        <v>59</v>
      </c>
      <c r="D17" s="15" t="s">
        <v>60</v>
      </c>
      <c r="E17" s="15" t="s">
        <v>61</v>
      </c>
      <c r="F17" s="16">
        <v>42761</v>
      </c>
      <c r="G17" s="16">
        <v>42767</v>
      </c>
      <c r="H17" s="16">
        <v>43100</v>
      </c>
      <c r="I17" s="15" t="s">
        <v>28</v>
      </c>
      <c r="J17" s="15" t="s">
        <v>62</v>
      </c>
      <c r="K17" s="17">
        <v>51300</v>
      </c>
      <c r="L17" s="15" t="s">
        <v>30</v>
      </c>
      <c r="M17" s="18">
        <f t="shared" si="0"/>
        <v>51300</v>
      </c>
      <c r="N17" s="19">
        <f t="shared" si="1"/>
        <v>59507.999999999993</v>
      </c>
      <c r="O17" s="15">
        <v>1332478</v>
      </c>
      <c r="P17" s="15">
        <v>1278236</v>
      </c>
      <c r="Q17" s="15" t="s">
        <v>63</v>
      </c>
    </row>
    <row r="18" spans="1:17" s="3" customFormat="1" ht="36" x14ac:dyDescent="0.2">
      <c r="A18" s="15" t="s">
        <v>64</v>
      </c>
      <c r="B18" s="15" t="s">
        <v>58</v>
      </c>
      <c r="C18" s="15" t="s">
        <v>65</v>
      </c>
      <c r="D18" s="15" t="s">
        <v>66</v>
      </c>
      <c r="E18" s="15" t="s">
        <v>67</v>
      </c>
      <c r="F18" s="16">
        <v>42768</v>
      </c>
      <c r="G18" s="16">
        <v>42736</v>
      </c>
      <c r="H18" s="16">
        <v>42825</v>
      </c>
      <c r="I18" s="15" t="s">
        <v>28</v>
      </c>
      <c r="J18" s="15" t="s">
        <v>62</v>
      </c>
      <c r="K18" s="17">
        <v>33707.879999999997</v>
      </c>
      <c r="L18" s="15" t="s">
        <v>30</v>
      </c>
      <c r="M18" s="18">
        <f t="shared" si="0"/>
        <v>33707.879999999997</v>
      </c>
      <c r="N18" s="19">
        <f>+K18</f>
        <v>33707.879999999997</v>
      </c>
      <c r="O18" s="15">
        <v>1341187</v>
      </c>
      <c r="P18" s="15">
        <v>1286050</v>
      </c>
      <c r="Q18" s="15" t="s">
        <v>63</v>
      </c>
    </row>
    <row r="19" spans="1:17" s="3" customFormat="1" ht="36" x14ac:dyDescent="0.2">
      <c r="A19" s="15" t="s">
        <v>68</v>
      </c>
      <c r="B19" s="15" t="s">
        <v>58</v>
      </c>
      <c r="C19" s="15" t="s">
        <v>69</v>
      </c>
      <c r="D19" s="15" t="s">
        <v>66</v>
      </c>
      <c r="E19" s="15" t="s">
        <v>67</v>
      </c>
      <c r="F19" s="16">
        <v>42768</v>
      </c>
      <c r="G19" s="16">
        <v>42736</v>
      </c>
      <c r="H19" s="16">
        <v>42825</v>
      </c>
      <c r="I19" s="15" t="s">
        <v>28</v>
      </c>
      <c r="J19" s="15" t="s">
        <v>62</v>
      </c>
      <c r="K19" s="17">
        <f>11235.96+(16853.93*2)</f>
        <v>44943.82</v>
      </c>
      <c r="L19" s="15" t="s">
        <v>30</v>
      </c>
      <c r="M19" s="18">
        <f t="shared" si="0"/>
        <v>44943.82</v>
      </c>
      <c r="N19" s="19">
        <f>+K19</f>
        <v>44943.82</v>
      </c>
      <c r="O19" s="15">
        <v>1341184</v>
      </c>
      <c r="P19" s="15">
        <v>1286050</v>
      </c>
      <c r="Q19" s="15" t="s">
        <v>63</v>
      </c>
    </row>
    <row r="20" spans="1:17" s="3" customFormat="1" ht="36" x14ac:dyDescent="0.2">
      <c r="A20" s="15" t="s">
        <v>70</v>
      </c>
      <c r="B20" s="15" t="s">
        <v>71</v>
      </c>
      <c r="C20" s="15" t="s">
        <v>72</v>
      </c>
      <c r="D20" s="15" t="s">
        <v>73</v>
      </c>
      <c r="E20" s="15" t="s">
        <v>74</v>
      </c>
      <c r="F20" s="16">
        <v>42793</v>
      </c>
      <c r="G20" s="16">
        <v>42794</v>
      </c>
      <c r="H20" s="16">
        <v>43101</v>
      </c>
      <c r="I20" s="15" t="s">
        <v>28</v>
      </c>
      <c r="J20" s="15" t="s">
        <v>75</v>
      </c>
      <c r="K20" s="17">
        <f>85.26/1.16</f>
        <v>73.500000000000014</v>
      </c>
      <c r="L20" s="15" t="s">
        <v>76</v>
      </c>
      <c r="M20" s="18" t="b">
        <f t="shared" si="0"/>
        <v>0</v>
      </c>
      <c r="N20" s="19">
        <f t="shared" ref="N20:N27" si="2">+K20*1.16</f>
        <v>85.26</v>
      </c>
      <c r="O20" s="15">
        <v>1341175</v>
      </c>
      <c r="P20" s="15">
        <v>1253497</v>
      </c>
      <c r="Q20" s="15" t="s">
        <v>77</v>
      </c>
    </row>
    <row r="21" spans="1:17" s="3" customFormat="1" ht="24" x14ac:dyDescent="0.2">
      <c r="A21" s="15" t="s">
        <v>78</v>
      </c>
      <c r="B21" s="15" t="s">
        <v>71</v>
      </c>
      <c r="C21" s="15" t="s">
        <v>72</v>
      </c>
      <c r="D21" s="15" t="s">
        <v>79</v>
      </c>
      <c r="E21" s="15" t="s">
        <v>80</v>
      </c>
      <c r="F21" s="16">
        <v>42793</v>
      </c>
      <c r="G21" s="16">
        <v>42794</v>
      </c>
      <c r="H21" s="16">
        <v>43101</v>
      </c>
      <c r="I21" s="15" t="s">
        <v>28</v>
      </c>
      <c r="J21" s="15" t="s">
        <v>75</v>
      </c>
      <c r="K21" s="17">
        <f>19040.97/1.16</f>
        <v>16414.62931034483</v>
      </c>
      <c r="L21" s="15" t="s">
        <v>76</v>
      </c>
      <c r="M21" s="18" t="b">
        <f t="shared" si="0"/>
        <v>0</v>
      </c>
      <c r="N21" s="19">
        <f t="shared" si="2"/>
        <v>19040.97</v>
      </c>
      <c r="O21" s="15">
        <v>1341173</v>
      </c>
      <c r="P21" s="15">
        <v>1253497</v>
      </c>
      <c r="Q21" s="15" t="s">
        <v>77</v>
      </c>
    </row>
    <row r="22" spans="1:17" s="3" customFormat="1" ht="36" x14ac:dyDescent="0.2">
      <c r="A22" s="15" t="s">
        <v>81</v>
      </c>
      <c r="B22" s="15" t="s">
        <v>71</v>
      </c>
      <c r="C22" s="15" t="s">
        <v>82</v>
      </c>
      <c r="D22" s="15" t="s">
        <v>83</v>
      </c>
      <c r="E22" s="15" t="s">
        <v>84</v>
      </c>
      <c r="F22" s="16">
        <v>42793</v>
      </c>
      <c r="G22" s="16">
        <v>42794</v>
      </c>
      <c r="H22" s="16">
        <v>43101</v>
      </c>
      <c r="I22" s="15" t="s">
        <v>28</v>
      </c>
      <c r="J22" s="15" t="s">
        <v>75</v>
      </c>
      <c r="K22" s="17">
        <f>2416781.28/1.16</f>
        <v>2083432.1379310344</v>
      </c>
      <c r="L22" s="15" t="s">
        <v>30</v>
      </c>
      <c r="M22" s="18">
        <f t="shared" si="0"/>
        <v>2083432.1379310344</v>
      </c>
      <c r="N22" s="19">
        <f t="shared" si="2"/>
        <v>2416781.2799999998</v>
      </c>
      <c r="O22" s="15">
        <v>1341164</v>
      </c>
      <c r="P22" s="15">
        <v>1253497</v>
      </c>
      <c r="Q22" s="15" t="s">
        <v>77</v>
      </c>
    </row>
    <row r="23" spans="1:17" s="3" customFormat="1" ht="24" x14ac:dyDescent="0.2">
      <c r="A23" s="15" t="s">
        <v>85</v>
      </c>
      <c r="B23" s="15" t="s">
        <v>71</v>
      </c>
      <c r="C23" s="15" t="s">
        <v>86</v>
      </c>
      <c r="D23" s="15" t="s">
        <v>87</v>
      </c>
      <c r="E23" s="15" t="s">
        <v>88</v>
      </c>
      <c r="F23" s="16">
        <v>42793</v>
      </c>
      <c r="G23" s="16">
        <v>42794</v>
      </c>
      <c r="H23" s="16">
        <v>43101</v>
      </c>
      <c r="I23" s="15" t="s">
        <v>28</v>
      </c>
      <c r="J23" s="15" t="s">
        <v>75</v>
      </c>
      <c r="K23" s="17">
        <f>291273/1.16</f>
        <v>251097.41379310348</v>
      </c>
      <c r="L23" s="15" t="s">
        <v>30</v>
      </c>
      <c r="M23" s="18">
        <f t="shared" si="0"/>
        <v>251097.41379310348</v>
      </c>
      <c r="N23" s="19">
        <f t="shared" si="2"/>
        <v>291273</v>
      </c>
      <c r="O23" s="15">
        <v>1341170</v>
      </c>
      <c r="P23" s="15">
        <v>1253497</v>
      </c>
      <c r="Q23" s="15" t="s">
        <v>77</v>
      </c>
    </row>
    <row r="24" spans="1:17" s="3" customFormat="1" ht="60" x14ac:dyDescent="0.2">
      <c r="A24" s="15" t="s">
        <v>89</v>
      </c>
      <c r="B24" s="15" t="s">
        <v>90</v>
      </c>
      <c r="C24" s="15" t="s">
        <v>91</v>
      </c>
      <c r="D24" s="15" t="s">
        <v>92</v>
      </c>
      <c r="E24" s="15" t="s">
        <v>93</v>
      </c>
      <c r="F24" s="16">
        <v>42793</v>
      </c>
      <c r="G24" s="16">
        <v>42795</v>
      </c>
      <c r="H24" s="16">
        <v>43524</v>
      </c>
      <c r="I24" s="15" t="s">
        <v>28</v>
      </c>
      <c r="J24" s="15" t="s">
        <v>75</v>
      </c>
      <c r="K24" s="17">
        <v>702153.2</v>
      </c>
      <c r="L24" s="15" t="s">
        <v>30</v>
      </c>
      <c r="M24" s="18">
        <f t="shared" si="0"/>
        <v>702153.2</v>
      </c>
      <c r="N24" s="19">
        <f t="shared" si="2"/>
        <v>814497.71199999994</v>
      </c>
      <c r="O24" s="15">
        <v>1341936</v>
      </c>
      <c r="P24" s="15">
        <v>1286569</v>
      </c>
      <c r="Q24" s="15" t="s">
        <v>77</v>
      </c>
    </row>
    <row r="25" spans="1:17" s="3" customFormat="1" ht="60" x14ac:dyDescent="0.2">
      <c r="A25" s="15" t="s">
        <v>94</v>
      </c>
      <c r="B25" s="15" t="s">
        <v>90</v>
      </c>
      <c r="C25" s="15" t="s">
        <v>95</v>
      </c>
      <c r="D25" s="15" t="s">
        <v>96</v>
      </c>
      <c r="E25" s="15" t="s">
        <v>97</v>
      </c>
      <c r="F25" s="16">
        <v>42793</v>
      </c>
      <c r="G25" s="16">
        <v>42795</v>
      </c>
      <c r="H25" s="16">
        <v>43524</v>
      </c>
      <c r="I25" s="15" t="s">
        <v>28</v>
      </c>
      <c r="J25" s="15" t="s">
        <v>75</v>
      </c>
      <c r="K25" s="17">
        <v>693714.24</v>
      </c>
      <c r="L25" s="15" t="s">
        <v>30</v>
      </c>
      <c r="M25" s="18">
        <f t="shared" si="0"/>
        <v>693714.24</v>
      </c>
      <c r="N25" s="19">
        <f t="shared" si="2"/>
        <v>804708.51839999994</v>
      </c>
      <c r="O25" s="15">
        <v>1341973</v>
      </c>
      <c r="P25" s="15">
        <v>1286569</v>
      </c>
      <c r="Q25" s="15" t="s">
        <v>77</v>
      </c>
    </row>
    <row r="26" spans="1:17" s="3" customFormat="1" ht="36" x14ac:dyDescent="0.2">
      <c r="A26" s="15" t="s">
        <v>98</v>
      </c>
      <c r="B26" s="15" t="s">
        <v>58</v>
      </c>
      <c r="C26" s="15" t="s">
        <v>99</v>
      </c>
      <c r="D26" s="15" t="s">
        <v>100</v>
      </c>
      <c r="E26" s="15"/>
      <c r="F26" s="16">
        <v>42795</v>
      </c>
      <c r="G26" s="16">
        <v>42796</v>
      </c>
      <c r="H26" s="16">
        <v>42825</v>
      </c>
      <c r="I26" s="15" t="s">
        <v>28</v>
      </c>
      <c r="J26" s="15" t="s">
        <v>62</v>
      </c>
      <c r="K26" s="17">
        <f>8115.36/1.16</f>
        <v>6996</v>
      </c>
      <c r="L26" s="15" t="s">
        <v>76</v>
      </c>
      <c r="M26" s="18">
        <f>+K26*20</f>
        <v>139920</v>
      </c>
      <c r="N26" s="19">
        <f t="shared" si="2"/>
        <v>8115.36</v>
      </c>
      <c r="O26" s="15">
        <v>1354575</v>
      </c>
      <c r="P26" s="15">
        <v>1296341</v>
      </c>
      <c r="Q26" s="15" t="s">
        <v>63</v>
      </c>
    </row>
    <row r="27" spans="1:17" s="3" customFormat="1" ht="36" x14ac:dyDescent="0.2">
      <c r="A27" s="15" t="s">
        <v>101</v>
      </c>
      <c r="B27" s="15" t="s">
        <v>58</v>
      </c>
      <c r="C27" s="15" t="s">
        <v>102</v>
      </c>
      <c r="D27" s="15" t="s">
        <v>103</v>
      </c>
      <c r="E27" s="15"/>
      <c r="F27" s="16">
        <v>42795</v>
      </c>
      <c r="G27" s="16">
        <v>42795</v>
      </c>
      <c r="H27" s="16">
        <v>43100</v>
      </c>
      <c r="I27" s="15" t="s">
        <v>28</v>
      </c>
      <c r="J27" s="15" t="s">
        <v>62</v>
      </c>
      <c r="K27" s="17">
        <f>6000*10</f>
        <v>60000</v>
      </c>
      <c r="L27" s="15" t="s">
        <v>30</v>
      </c>
      <c r="M27" s="18">
        <f t="shared" ref="M27:M37" si="3">+K27</f>
        <v>60000</v>
      </c>
      <c r="N27" s="19">
        <f t="shared" si="2"/>
        <v>69600</v>
      </c>
      <c r="O27" s="15">
        <v>1362036</v>
      </c>
      <c r="P27" s="15">
        <v>1307692</v>
      </c>
      <c r="Q27" s="15" t="s">
        <v>63</v>
      </c>
    </row>
    <row r="28" spans="1:17" s="3" customFormat="1" ht="36" x14ac:dyDescent="0.2">
      <c r="A28" s="15" t="s">
        <v>104</v>
      </c>
      <c r="B28" s="15" t="s">
        <v>58</v>
      </c>
      <c r="C28" s="15" t="s">
        <v>105</v>
      </c>
      <c r="D28" s="15" t="s">
        <v>106</v>
      </c>
      <c r="E28" s="15" t="s">
        <v>107</v>
      </c>
      <c r="F28" s="16">
        <v>42797</v>
      </c>
      <c r="G28" s="16">
        <v>42736</v>
      </c>
      <c r="H28" s="16">
        <v>43100</v>
      </c>
      <c r="I28" s="15" t="s">
        <v>28</v>
      </c>
      <c r="J28" s="15" t="s">
        <v>62</v>
      </c>
      <c r="K28" s="17">
        <f>185066.4/1.16</f>
        <v>159540</v>
      </c>
      <c r="L28" s="15" t="s">
        <v>30</v>
      </c>
      <c r="M28" s="18">
        <f t="shared" si="3"/>
        <v>159540</v>
      </c>
      <c r="N28" s="19">
        <f>+M28*1.16</f>
        <v>185066.4</v>
      </c>
      <c r="O28" s="15">
        <v>1354460</v>
      </c>
      <c r="P28" s="15">
        <v>1296141</v>
      </c>
      <c r="Q28" s="15" t="s">
        <v>63</v>
      </c>
    </row>
    <row r="29" spans="1:17" s="3" customFormat="1" ht="36" x14ac:dyDescent="0.2">
      <c r="A29" s="15" t="s">
        <v>108</v>
      </c>
      <c r="B29" s="15" t="s">
        <v>58</v>
      </c>
      <c r="C29" s="15" t="s">
        <v>109</v>
      </c>
      <c r="D29" s="15" t="s">
        <v>110</v>
      </c>
      <c r="E29" s="15"/>
      <c r="F29" s="16">
        <v>42797</v>
      </c>
      <c r="G29" s="16">
        <v>42795</v>
      </c>
      <c r="H29" s="16">
        <v>43100</v>
      </c>
      <c r="I29" s="15" t="s">
        <v>28</v>
      </c>
      <c r="J29" s="15" t="s">
        <v>62</v>
      </c>
      <c r="K29" s="17">
        <f>56840/1.16</f>
        <v>49000</v>
      </c>
      <c r="L29" s="15" t="s">
        <v>30</v>
      </c>
      <c r="M29" s="18">
        <f t="shared" si="3"/>
        <v>49000</v>
      </c>
      <c r="N29" s="19">
        <f>+K29*1.16</f>
        <v>56839.999999999993</v>
      </c>
      <c r="O29" s="15">
        <v>1354425</v>
      </c>
      <c r="P29" s="15">
        <v>1296141</v>
      </c>
      <c r="Q29" s="15" t="s">
        <v>63</v>
      </c>
    </row>
    <row r="30" spans="1:17" s="3" customFormat="1" ht="24" x14ac:dyDescent="0.2">
      <c r="A30" s="15" t="s">
        <v>111</v>
      </c>
      <c r="B30" s="15" t="s">
        <v>58</v>
      </c>
      <c r="C30" s="15" t="s">
        <v>112</v>
      </c>
      <c r="D30" s="15" t="s">
        <v>113</v>
      </c>
      <c r="E30" s="15" t="s">
        <v>114</v>
      </c>
      <c r="F30" s="16">
        <v>42803</v>
      </c>
      <c r="G30" s="16">
        <v>42803</v>
      </c>
      <c r="H30" s="16">
        <v>43008</v>
      </c>
      <c r="I30" s="15" t="s">
        <v>28</v>
      </c>
      <c r="J30" s="15" t="s">
        <v>62</v>
      </c>
      <c r="K30" s="17">
        <f>53704.33/1.16</f>
        <v>46296.836206896558</v>
      </c>
      <c r="L30" s="15" t="s">
        <v>30</v>
      </c>
      <c r="M30" s="18">
        <f t="shared" si="3"/>
        <v>46296.836206896558</v>
      </c>
      <c r="N30" s="19">
        <f t="shared" ref="N30:N37" si="4">+M30*1.16</f>
        <v>53704.33</v>
      </c>
      <c r="O30" s="15">
        <v>1362057</v>
      </c>
      <c r="P30" s="15">
        <v>1307725</v>
      </c>
      <c r="Q30" s="15" t="s">
        <v>63</v>
      </c>
    </row>
    <row r="31" spans="1:17" s="3" customFormat="1" ht="36" x14ac:dyDescent="0.2">
      <c r="A31" s="15" t="s">
        <v>115</v>
      </c>
      <c r="B31" s="15" t="s">
        <v>58</v>
      </c>
      <c r="C31" s="15" t="s">
        <v>116</v>
      </c>
      <c r="D31" s="15" t="s">
        <v>117</v>
      </c>
      <c r="E31" s="15"/>
      <c r="F31" s="16">
        <v>42804</v>
      </c>
      <c r="G31" s="16">
        <v>42804</v>
      </c>
      <c r="H31" s="16">
        <v>43100</v>
      </c>
      <c r="I31" s="15" t="s">
        <v>28</v>
      </c>
      <c r="J31" s="15" t="s">
        <v>62</v>
      </c>
      <c r="K31" s="17">
        <f>55053.6/1.16</f>
        <v>47460</v>
      </c>
      <c r="L31" s="15" t="s">
        <v>30</v>
      </c>
      <c r="M31" s="18">
        <f t="shared" si="3"/>
        <v>47460</v>
      </c>
      <c r="N31" s="19">
        <f t="shared" si="4"/>
        <v>55053.599999999999</v>
      </c>
      <c r="O31" s="15">
        <v>1362137</v>
      </c>
      <c r="P31" s="15">
        <v>307774</v>
      </c>
      <c r="Q31" s="15" t="s">
        <v>63</v>
      </c>
    </row>
    <row r="32" spans="1:17" s="3" customFormat="1" ht="24" x14ac:dyDescent="0.2">
      <c r="A32" s="15" t="s">
        <v>118</v>
      </c>
      <c r="B32" s="15" t="s">
        <v>58</v>
      </c>
      <c r="C32" s="15" t="s">
        <v>119</v>
      </c>
      <c r="D32" s="15" t="s">
        <v>120</v>
      </c>
      <c r="E32" s="15"/>
      <c r="F32" s="16">
        <v>42809</v>
      </c>
      <c r="G32" s="16">
        <v>42809</v>
      </c>
      <c r="H32" s="16">
        <v>43089</v>
      </c>
      <c r="I32" s="15" t="s">
        <v>28</v>
      </c>
      <c r="J32" s="15" t="s">
        <v>62</v>
      </c>
      <c r="K32" s="17">
        <f>35090/1.16</f>
        <v>30250.000000000004</v>
      </c>
      <c r="L32" s="15" t="s">
        <v>30</v>
      </c>
      <c r="M32" s="18">
        <f t="shared" si="3"/>
        <v>30250.000000000004</v>
      </c>
      <c r="N32" s="19">
        <f t="shared" si="4"/>
        <v>35090</v>
      </c>
      <c r="O32" s="15">
        <v>1362017</v>
      </c>
      <c r="P32" s="15">
        <v>1307666</v>
      </c>
      <c r="Q32" s="15" t="s">
        <v>63</v>
      </c>
    </row>
    <row r="33" spans="1:17" s="3" customFormat="1" ht="24" x14ac:dyDescent="0.2">
      <c r="A33" s="15" t="s">
        <v>121</v>
      </c>
      <c r="B33" s="15" t="s">
        <v>58</v>
      </c>
      <c r="C33" s="15" t="s">
        <v>122</v>
      </c>
      <c r="D33" s="15" t="s">
        <v>123</v>
      </c>
      <c r="E33" s="15"/>
      <c r="F33" s="16">
        <v>42844</v>
      </c>
      <c r="G33" s="16">
        <v>42849</v>
      </c>
      <c r="H33" s="16">
        <v>43087</v>
      </c>
      <c r="I33" s="15" t="s">
        <v>28</v>
      </c>
      <c r="J33" s="15" t="s">
        <v>62</v>
      </c>
      <c r="K33" s="17">
        <v>10000</v>
      </c>
      <c r="L33" s="15" t="s">
        <v>30</v>
      </c>
      <c r="M33" s="18">
        <f t="shared" si="3"/>
        <v>10000</v>
      </c>
      <c r="N33" s="19">
        <f t="shared" si="4"/>
        <v>11600</v>
      </c>
      <c r="O33" s="15">
        <v>1404840</v>
      </c>
      <c r="P33" s="15">
        <v>1342982</v>
      </c>
      <c r="Q33" s="15" t="s">
        <v>63</v>
      </c>
    </row>
    <row r="34" spans="1:17" s="3" customFormat="1" ht="24" x14ac:dyDescent="0.2">
      <c r="A34" s="15" t="s">
        <v>124</v>
      </c>
      <c r="B34" s="15" t="s">
        <v>58</v>
      </c>
      <c r="C34" s="15" t="s">
        <v>125</v>
      </c>
      <c r="D34" s="15" t="s">
        <v>126</v>
      </c>
      <c r="E34" s="15"/>
      <c r="F34" s="16">
        <v>42817</v>
      </c>
      <c r="G34" s="16">
        <v>42817</v>
      </c>
      <c r="H34" s="16">
        <v>42521</v>
      </c>
      <c r="I34" s="15" t="s">
        <v>28</v>
      </c>
      <c r="J34" s="15" t="s">
        <v>62</v>
      </c>
      <c r="K34" s="17">
        <f>33060/1.16</f>
        <v>28500.000000000004</v>
      </c>
      <c r="L34" s="15" t="s">
        <v>30</v>
      </c>
      <c r="M34" s="18">
        <f t="shared" si="3"/>
        <v>28500.000000000004</v>
      </c>
      <c r="N34" s="19">
        <f t="shared" si="4"/>
        <v>33060</v>
      </c>
      <c r="O34" s="15">
        <v>1387757</v>
      </c>
      <c r="P34" s="15">
        <v>1327682</v>
      </c>
      <c r="Q34" s="15" t="s">
        <v>127</v>
      </c>
    </row>
    <row r="35" spans="1:17" s="3" customFormat="1" ht="36" x14ac:dyDescent="0.2">
      <c r="A35" s="15" t="s">
        <v>128</v>
      </c>
      <c r="B35" s="15" t="s">
        <v>58</v>
      </c>
      <c r="C35" s="15" t="s">
        <v>122</v>
      </c>
      <c r="D35" s="15" t="s">
        <v>129</v>
      </c>
      <c r="E35" s="15"/>
      <c r="F35" s="16">
        <v>42815</v>
      </c>
      <c r="G35" s="16">
        <v>42815</v>
      </c>
      <c r="H35" s="16">
        <v>42873</v>
      </c>
      <c r="I35" s="15" t="s">
        <v>28</v>
      </c>
      <c r="J35" s="15" t="s">
        <v>62</v>
      </c>
      <c r="K35" s="17">
        <f>91640/1.16</f>
        <v>79000</v>
      </c>
      <c r="L35" s="15" t="s">
        <v>30</v>
      </c>
      <c r="M35" s="18">
        <f t="shared" si="3"/>
        <v>79000</v>
      </c>
      <c r="N35" s="19">
        <f t="shared" si="4"/>
        <v>91640</v>
      </c>
      <c r="O35" s="15">
        <v>1387709</v>
      </c>
      <c r="P35" s="15">
        <v>1327664</v>
      </c>
      <c r="Q35" s="15" t="s">
        <v>63</v>
      </c>
    </row>
    <row r="36" spans="1:17" s="3" customFormat="1" ht="24" x14ac:dyDescent="0.2">
      <c r="A36" s="15" t="s">
        <v>130</v>
      </c>
      <c r="B36" s="15" t="s">
        <v>58</v>
      </c>
      <c r="C36" s="15" t="s">
        <v>131</v>
      </c>
      <c r="D36" s="15" t="s">
        <v>132</v>
      </c>
      <c r="E36" s="15"/>
      <c r="F36" s="16">
        <v>42821</v>
      </c>
      <c r="G36" s="16">
        <v>42821</v>
      </c>
      <c r="H36" s="16">
        <v>42881</v>
      </c>
      <c r="I36" s="15" t="s">
        <v>28</v>
      </c>
      <c r="J36" s="15" t="s">
        <v>62</v>
      </c>
      <c r="K36" s="17">
        <f>39362.36/1.16</f>
        <v>33933.068965517246</v>
      </c>
      <c r="L36" s="15" t="s">
        <v>30</v>
      </c>
      <c r="M36" s="18">
        <f t="shared" si="3"/>
        <v>33933.068965517246</v>
      </c>
      <c r="N36" s="19">
        <f t="shared" si="4"/>
        <v>39362.36</v>
      </c>
      <c r="O36" s="15">
        <v>1387844</v>
      </c>
      <c r="P36" s="15">
        <v>1327795</v>
      </c>
      <c r="Q36" s="15" t="s">
        <v>133</v>
      </c>
    </row>
    <row r="37" spans="1:17" s="3" customFormat="1" ht="24" x14ac:dyDescent="0.2">
      <c r="A37" s="15" t="s">
        <v>134</v>
      </c>
      <c r="B37" s="15" t="s">
        <v>58</v>
      </c>
      <c r="C37" s="15" t="s">
        <v>135</v>
      </c>
      <c r="D37" s="15" t="s">
        <v>136</v>
      </c>
      <c r="E37" s="15"/>
      <c r="F37" s="16">
        <v>42829</v>
      </c>
      <c r="G37" s="16">
        <v>42829</v>
      </c>
      <c r="H37" s="16">
        <v>42846</v>
      </c>
      <c r="I37" s="15" t="s">
        <v>28</v>
      </c>
      <c r="J37" s="15" t="s">
        <v>62</v>
      </c>
      <c r="K37" s="17">
        <f>104926.64/1.16</f>
        <v>90454</v>
      </c>
      <c r="L37" s="15" t="s">
        <v>30</v>
      </c>
      <c r="M37" s="18">
        <f t="shared" si="3"/>
        <v>90454</v>
      </c>
      <c r="N37" s="19">
        <f t="shared" si="4"/>
        <v>104926.64</v>
      </c>
      <c r="O37" s="15">
        <v>1387872</v>
      </c>
      <c r="P37" s="15">
        <v>1327822</v>
      </c>
      <c r="Q37" s="15" t="s">
        <v>63</v>
      </c>
    </row>
    <row r="38" spans="1:17" s="3" customFormat="1" ht="60" x14ac:dyDescent="0.2">
      <c r="A38" s="15" t="s">
        <v>137</v>
      </c>
      <c r="B38" s="15" t="s">
        <v>138</v>
      </c>
      <c r="C38" s="15" t="s">
        <v>59</v>
      </c>
      <c r="D38" s="15" t="s">
        <v>139</v>
      </c>
      <c r="E38" s="15" t="s">
        <v>140</v>
      </c>
      <c r="F38" s="16">
        <v>42866</v>
      </c>
      <c r="G38" s="16">
        <v>42900</v>
      </c>
      <c r="H38" s="16">
        <v>44726</v>
      </c>
      <c r="I38" s="15" t="s">
        <v>28</v>
      </c>
      <c r="J38" s="15" t="s">
        <v>75</v>
      </c>
      <c r="K38" s="17">
        <v>191995.07</v>
      </c>
      <c r="L38" s="15" t="s">
        <v>30</v>
      </c>
      <c r="M38" s="18"/>
      <c r="N38" s="19"/>
      <c r="O38" s="15">
        <v>1418941</v>
      </c>
      <c r="P38" s="15">
        <v>1305463</v>
      </c>
      <c r="Q38" s="15" t="s">
        <v>141</v>
      </c>
    </row>
    <row r="39" spans="1:17" s="3" customFormat="1" ht="24" x14ac:dyDescent="0.2">
      <c r="A39" s="15" t="s">
        <v>142</v>
      </c>
      <c r="B39" s="15" t="s">
        <v>58</v>
      </c>
      <c r="C39" s="15" t="s">
        <v>65</v>
      </c>
      <c r="D39" s="15" t="s">
        <v>66</v>
      </c>
      <c r="E39" s="15"/>
      <c r="F39" s="16">
        <v>42885</v>
      </c>
      <c r="G39" s="16">
        <v>42826</v>
      </c>
      <c r="H39" s="16">
        <v>43069</v>
      </c>
      <c r="I39" s="15" t="s">
        <v>28</v>
      </c>
      <c r="J39" s="15" t="s">
        <v>62</v>
      </c>
      <c r="K39" s="17">
        <v>89887.679999999993</v>
      </c>
      <c r="L39" s="15" t="s">
        <v>30</v>
      </c>
      <c r="M39" s="18"/>
      <c r="N39" s="19"/>
      <c r="O39" s="15">
        <v>1444121</v>
      </c>
      <c r="P39" s="15">
        <v>1376589</v>
      </c>
      <c r="Q39" s="15" t="s">
        <v>63</v>
      </c>
    </row>
    <row r="40" spans="1:17" s="3" customFormat="1" ht="24" x14ac:dyDescent="0.2">
      <c r="A40" s="15" t="s">
        <v>143</v>
      </c>
      <c r="B40" s="15" t="s">
        <v>58</v>
      </c>
      <c r="C40" s="15" t="s">
        <v>69</v>
      </c>
      <c r="D40" s="15" t="s">
        <v>66</v>
      </c>
      <c r="E40" s="15"/>
      <c r="F40" s="16">
        <v>42885</v>
      </c>
      <c r="G40" s="16">
        <v>42826</v>
      </c>
      <c r="H40" s="16">
        <v>43069</v>
      </c>
      <c r="I40" s="15" t="s">
        <v>28</v>
      </c>
      <c r="J40" s="15" t="s">
        <v>62</v>
      </c>
      <c r="K40" s="17">
        <v>134831.44</v>
      </c>
      <c r="L40" s="15" t="s">
        <v>30</v>
      </c>
      <c r="M40" s="18"/>
      <c r="N40" s="19"/>
      <c r="O40" s="15">
        <v>1444303</v>
      </c>
      <c r="P40" s="15">
        <v>1376646</v>
      </c>
      <c r="Q40" s="15" t="s">
        <v>63</v>
      </c>
    </row>
    <row r="41" spans="1:17" s="3" customFormat="1" ht="24" x14ac:dyDescent="0.2">
      <c r="A41" s="15" t="s">
        <v>144</v>
      </c>
      <c r="B41" s="15" t="s">
        <v>58</v>
      </c>
      <c r="C41" s="15" t="s">
        <v>105</v>
      </c>
      <c r="D41" s="15" t="s">
        <v>145</v>
      </c>
      <c r="E41" s="15"/>
      <c r="F41" s="16">
        <v>42886</v>
      </c>
      <c r="G41" s="16">
        <v>42886</v>
      </c>
      <c r="H41" s="16">
        <v>42900</v>
      </c>
      <c r="I41" s="15" t="s">
        <v>28</v>
      </c>
      <c r="J41" s="15" t="s">
        <v>62</v>
      </c>
      <c r="K41" s="17">
        <v>106230</v>
      </c>
      <c r="L41" s="15" t="s">
        <v>30</v>
      </c>
      <c r="M41" s="18"/>
      <c r="N41" s="19"/>
      <c r="O41" s="15">
        <v>1450993</v>
      </c>
      <c r="P41" s="15">
        <v>1382132</v>
      </c>
      <c r="Q41" s="15" t="s">
        <v>63</v>
      </c>
    </row>
    <row r="42" spans="1:17" s="3" customFormat="1" ht="24" x14ac:dyDescent="0.2">
      <c r="A42" s="15" t="s">
        <v>146</v>
      </c>
      <c r="B42" s="15" t="s">
        <v>58</v>
      </c>
      <c r="C42" s="15" t="s">
        <v>147</v>
      </c>
      <c r="D42" s="15" t="s">
        <v>148</v>
      </c>
      <c r="E42" s="15"/>
      <c r="F42" s="16">
        <v>42919</v>
      </c>
      <c r="G42" s="16">
        <v>42919</v>
      </c>
      <c r="H42" s="16">
        <v>42962</v>
      </c>
      <c r="I42" s="15" t="s">
        <v>28</v>
      </c>
      <c r="J42" s="15" t="s">
        <v>62</v>
      </c>
      <c r="K42" s="17">
        <f>237540/1.16</f>
        <v>204775.86206896554</v>
      </c>
      <c r="L42" s="15" t="s">
        <v>30</v>
      </c>
      <c r="M42" s="18"/>
      <c r="N42" s="19"/>
      <c r="O42" s="15">
        <v>1532314</v>
      </c>
      <c r="P42" s="15">
        <v>1452404</v>
      </c>
      <c r="Q42" s="15" t="s">
        <v>63</v>
      </c>
    </row>
    <row r="43" spans="1:17" x14ac:dyDescent="0.2">
      <c r="C43" s="6"/>
      <c r="D43" s="6"/>
      <c r="F43" s="25"/>
      <c r="K43" s="6"/>
      <c r="L43" s="6"/>
      <c r="M43" s="6"/>
      <c r="N43" s="6"/>
      <c r="O43" s="6"/>
      <c r="P43" s="6"/>
      <c r="Q43" s="6"/>
    </row>
    <row r="44" spans="1:17" x14ac:dyDescent="0.2">
      <c r="C44" s="6"/>
      <c r="D44" s="6"/>
      <c r="F44" s="25"/>
      <c r="K44" s="6"/>
      <c r="L44" s="6"/>
      <c r="M44" s="6"/>
      <c r="N44" s="6"/>
      <c r="O44" s="6"/>
      <c r="P44" s="6"/>
      <c r="Q44" s="6"/>
    </row>
    <row r="47" spans="1:17" x14ac:dyDescent="0.2">
      <c r="J47" s="25"/>
      <c r="K47" s="27"/>
    </row>
    <row r="48" spans="1:17" x14ac:dyDescent="0.2">
      <c r="C48" s="6"/>
      <c r="D48" s="6"/>
      <c r="J48" s="25"/>
      <c r="K48" s="27"/>
      <c r="L48" s="6"/>
      <c r="M48" s="6"/>
      <c r="N48" s="6"/>
      <c r="O48" s="6"/>
      <c r="P48" s="6"/>
      <c r="Q48" s="6"/>
    </row>
    <row r="49" spans="3:17" x14ac:dyDescent="0.2">
      <c r="C49" s="6"/>
      <c r="D49" s="6"/>
      <c r="J49" s="29"/>
      <c r="L49" s="6"/>
      <c r="M49" s="6"/>
      <c r="N49" s="6"/>
      <c r="O49" s="6"/>
      <c r="P49" s="6"/>
      <c r="Q49" s="6"/>
    </row>
    <row r="50" spans="3:17" x14ac:dyDescent="0.2">
      <c r="C50" s="6"/>
      <c r="D50" s="6"/>
      <c r="J50" s="29"/>
      <c r="L50" s="6"/>
      <c r="M50" s="6"/>
      <c r="N50" s="6"/>
      <c r="O50" s="6"/>
      <c r="P50" s="6"/>
      <c r="Q50" s="6"/>
    </row>
  </sheetData>
  <autoFilter ref="A10:S10"/>
  <mergeCells count="19">
    <mergeCell ref="O9:O10"/>
    <mergeCell ref="P9:P10"/>
    <mergeCell ref="Q9:Q10"/>
    <mergeCell ref="I9:I10"/>
    <mergeCell ref="J9:J10"/>
    <mergeCell ref="K9:K10"/>
    <mergeCell ref="L9:L10"/>
    <mergeCell ref="M9:M10"/>
    <mergeCell ref="N9:N10"/>
    <mergeCell ref="A2:O2"/>
    <mergeCell ref="A3:O3"/>
    <mergeCell ref="A4:O4"/>
    <mergeCell ref="A5:O5"/>
    <mergeCell ref="A9:A10"/>
    <mergeCell ref="B9:B10"/>
    <mergeCell ref="C9:C10"/>
    <mergeCell ref="D9:D10"/>
    <mergeCell ref="E9:E10"/>
    <mergeCell ref="F9:H9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zoomScale="85" zoomScaleNormal="85" workbookViewId="0">
      <pane xSplit="6" ySplit="7" topLeftCell="G8" activePane="bottomRight" state="frozen"/>
      <selection activeCell="F42" sqref="F42"/>
      <selection pane="topRight" activeCell="F42" sqref="F42"/>
      <selection pane="bottomLeft" activeCell="F42" sqref="F42"/>
      <selection pane="bottomRight" activeCell="B5" sqref="B5:M5"/>
    </sheetView>
  </sheetViews>
  <sheetFormatPr baseColWidth="10" defaultRowHeight="12" x14ac:dyDescent="0.2"/>
  <cols>
    <col min="1" max="1" width="2" style="34" customWidth="1"/>
    <col min="2" max="2" width="20.5703125" style="34" customWidth="1"/>
    <col min="3" max="3" width="15.7109375" style="34" customWidth="1"/>
    <col min="4" max="4" width="23.7109375" style="56" customWidth="1"/>
    <col min="5" max="5" width="31.28515625" style="56" customWidth="1"/>
    <col min="6" max="6" width="37.7109375" style="34" customWidth="1"/>
    <col min="7" max="7" width="13.7109375" style="34" customWidth="1"/>
    <col min="8" max="9" width="11.42578125" style="34"/>
    <col min="10" max="10" width="12.42578125" style="34" customWidth="1"/>
    <col min="11" max="11" width="14" style="34" customWidth="1"/>
    <col min="12" max="12" width="14.5703125" style="57" customWidth="1"/>
    <col min="13" max="13" width="11.42578125" style="58"/>
    <col min="14" max="16384" width="11.42578125" style="34"/>
  </cols>
  <sheetData>
    <row r="1" spans="2:13" x14ac:dyDescent="0.2">
      <c r="B1" s="31"/>
      <c r="C1" s="32"/>
      <c r="D1" s="32"/>
      <c r="E1" s="33"/>
      <c r="F1" s="31"/>
      <c r="G1" s="31"/>
      <c r="H1" s="31"/>
      <c r="I1" s="31"/>
      <c r="L1" s="35"/>
      <c r="M1" s="36"/>
    </row>
    <row r="2" spans="2:13" ht="15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3" ht="14.25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</row>
    <row r="4" spans="2:13" ht="17.25" customHeight="1" x14ac:dyDescent="0.2">
      <c r="B4" s="39" t="s">
        <v>210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8"/>
    </row>
    <row r="5" spans="2:13" ht="21.75" customHeight="1" x14ac:dyDescent="0.2">
      <c r="B5" s="40" t="s">
        <v>209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2" customHeight="1" x14ac:dyDescent="0.2">
      <c r="B6" s="41" t="s">
        <v>149</v>
      </c>
      <c r="C6" s="41" t="s">
        <v>6</v>
      </c>
      <c r="D6" s="41" t="s">
        <v>7</v>
      </c>
      <c r="E6" s="41" t="s">
        <v>8</v>
      </c>
      <c r="F6" s="41" t="s">
        <v>9</v>
      </c>
      <c r="G6" s="42" t="s">
        <v>10</v>
      </c>
      <c r="H6" s="43"/>
      <c r="I6" s="44"/>
      <c r="J6" s="45" t="s">
        <v>11</v>
      </c>
      <c r="K6" s="41" t="s">
        <v>12</v>
      </c>
      <c r="L6" s="46" t="s">
        <v>13</v>
      </c>
      <c r="M6" s="47" t="s">
        <v>14</v>
      </c>
    </row>
    <row r="7" spans="2:13" s="53" customFormat="1" ht="30.75" customHeight="1" x14ac:dyDescent="0.2">
      <c r="B7" s="48"/>
      <c r="C7" s="48"/>
      <c r="D7" s="48"/>
      <c r="E7" s="48"/>
      <c r="F7" s="48"/>
      <c r="G7" s="49" t="s">
        <v>20</v>
      </c>
      <c r="H7" s="49" t="s">
        <v>21</v>
      </c>
      <c r="I7" s="49" t="s">
        <v>22</v>
      </c>
      <c r="J7" s="50"/>
      <c r="K7" s="48"/>
      <c r="L7" s="51"/>
      <c r="M7" s="52"/>
    </row>
    <row r="8" spans="2:13" s="32" customFormat="1" ht="43.5" customHeight="1" x14ac:dyDescent="0.2">
      <c r="B8" s="15" t="s">
        <v>150</v>
      </c>
      <c r="C8" s="15" t="s">
        <v>151</v>
      </c>
      <c r="D8" s="15" t="s">
        <v>152</v>
      </c>
      <c r="E8" s="15" t="s">
        <v>153</v>
      </c>
      <c r="F8" s="15" t="s">
        <v>154</v>
      </c>
      <c r="G8" s="16">
        <v>42426</v>
      </c>
      <c r="H8" s="16">
        <v>42429</v>
      </c>
      <c r="I8" s="16">
        <v>42736</v>
      </c>
      <c r="J8" s="15" t="s">
        <v>28</v>
      </c>
      <c r="K8" s="15" t="s">
        <v>75</v>
      </c>
      <c r="L8" s="17">
        <v>16052.84</v>
      </c>
      <c r="M8" s="15" t="s">
        <v>76</v>
      </c>
    </row>
    <row r="9" spans="2:13" s="32" customFormat="1" ht="43.5" customHeight="1" x14ac:dyDescent="0.2">
      <c r="B9" s="15" t="s">
        <v>150</v>
      </c>
      <c r="C9" s="15" t="s">
        <v>151</v>
      </c>
      <c r="D9" s="15" t="s">
        <v>152</v>
      </c>
      <c r="E9" s="15" t="s">
        <v>153</v>
      </c>
      <c r="F9" s="15" t="s">
        <v>155</v>
      </c>
      <c r="G9" s="16">
        <v>42727</v>
      </c>
      <c r="H9" s="16">
        <v>42727</v>
      </c>
      <c r="I9" s="16">
        <v>42794</v>
      </c>
      <c r="J9" s="15" t="s">
        <v>28</v>
      </c>
      <c r="K9" s="15" t="s">
        <v>75</v>
      </c>
      <c r="L9" s="17">
        <f>2977.75/1.16</f>
        <v>2567.0258620689656</v>
      </c>
      <c r="M9" s="15" t="s">
        <v>76</v>
      </c>
    </row>
    <row r="10" spans="2:13" s="32" customFormat="1" ht="43.5" customHeight="1" x14ac:dyDescent="0.2">
      <c r="B10" s="2"/>
      <c r="C10" s="2"/>
      <c r="D10" s="2"/>
      <c r="E10" s="2"/>
      <c r="F10" s="2"/>
      <c r="G10" s="54"/>
      <c r="H10" s="54"/>
      <c r="I10" s="54"/>
      <c r="J10" s="2"/>
      <c r="K10" s="2"/>
      <c r="L10" s="55"/>
      <c r="M10" s="2"/>
    </row>
    <row r="11" spans="2:13" s="32" customFormat="1" ht="43.5" customHeight="1" x14ac:dyDescent="0.2">
      <c r="B11" s="15" t="s">
        <v>156</v>
      </c>
      <c r="C11" s="15" t="s">
        <v>151</v>
      </c>
      <c r="D11" s="15" t="s">
        <v>82</v>
      </c>
      <c r="E11" s="15" t="s">
        <v>157</v>
      </c>
      <c r="F11" s="15" t="s">
        <v>158</v>
      </c>
      <c r="G11" s="16">
        <v>42426</v>
      </c>
      <c r="H11" s="16">
        <v>42429</v>
      </c>
      <c r="I11" s="16">
        <v>42736</v>
      </c>
      <c r="J11" s="15" t="s">
        <v>28</v>
      </c>
      <c r="K11" s="15" t="s">
        <v>75</v>
      </c>
      <c r="L11" s="17">
        <v>1040559.88</v>
      </c>
      <c r="M11" s="15" t="s">
        <v>30</v>
      </c>
    </row>
    <row r="12" spans="2:13" s="32" customFormat="1" ht="43.5" customHeight="1" x14ac:dyDescent="0.2">
      <c r="B12" s="15" t="s">
        <v>156</v>
      </c>
      <c r="C12" s="15" t="s">
        <v>151</v>
      </c>
      <c r="D12" s="15" t="s">
        <v>82</v>
      </c>
      <c r="E12" s="15" t="s">
        <v>157</v>
      </c>
      <c r="F12" s="15" t="s">
        <v>155</v>
      </c>
      <c r="G12" s="16">
        <v>42727</v>
      </c>
      <c r="H12" s="16">
        <v>42727</v>
      </c>
      <c r="I12" s="16">
        <v>42794</v>
      </c>
      <c r="J12" s="15" t="s">
        <v>28</v>
      </c>
      <c r="K12" s="15" t="s">
        <v>75</v>
      </c>
      <c r="L12" s="17">
        <f>302608.97/1.16</f>
        <v>260869.80172413791</v>
      </c>
      <c r="M12" s="15" t="s">
        <v>30</v>
      </c>
    </row>
    <row r="13" spans="2:13" s="32" customFormat="1" ht="43.5" customHeight="1" x14ac:dyDescent="0.2">
      <c r="B13" s="2"/>
      <c r="C13" s="2"/>
      <c r="D13" s="2"/>
      <c r="E13" s="2"/>
      <c r="F13" s="2"/>
      <c r="G13" s="54"/>
      <c r="H13" s="54"/>
      <c r="I13" s="54"/>
      <c r="J13" s="2"/>
      <c r="K13" s="2"/>
      <c r="L13" s="55"/>
      <c r="M13" s="2"/>
    </row>
    <row r="14" spans="2:13" s="32" customFormat="1" ht="43.5" customHeight="1" x14ac:dyDescent="0.2">
      <c r="B14" s="15" t="s">
        <v>159</v>
      </c>
      <c r="C14" s="15" t="s">
        <v>151</v>
      </c>
      <c r="D14" s="15" t="s">
        <v>152</v>
      </c>
      <c r="E14" s="15" t="s">
        <v>160</v>
      </c>
      <c r="F14" s="15" t="s">
        <v>161</v>
      </c>
      <c r="G14" s="16">
        <v>42426</v>
      </c>
      <c r="H14" s="16">
        <v>42429</v>
      </c>
      <c r="I14" s="16">
        <v>42736</v>
      </c>
      <c r="J14" s="15" t="s">
        <v>28</v>
      </c>
      <c r="K14" s="15" t="s">
        <v>75</v>
      </c>
      <c r="L14" s="17">
        <v>389370.85</v>
      </c>
      <c r="M14" s="15" t="s">
        <v>30</v>
      </c>
    </row>
    <row r="15" spans="2:13" s="32" customFormat="1" ht="43.5" customHeight="1" x14ac:dyDescent="0.2">
      <c r="B15" s="15" t="s">
        <v>159</v>
      </c>
      <c r="C15" s="15" t="s">
        <v>151</v>
      </c>
      <c r="D15" s="15" t="s">
        <v>152</v>
      </c>
      <c r="E15" s="15" t="s">
        <v>160</v>
      </c>
      <c r="F15" s="15" t="s">
        <v>155</v>
      </c>
      <c r="G15" s="16">
        <v>42727</v>
      </c>
      <c r="H15" s="16">
        <v>42727</v>
      </c>
      <c r="I15" s="16">
        <v>42794</v>
      </c>
      <c r="J15" s="15" t="s">
        <v>28</v>
      </c>
      <c r="K15" s="15" t="s">
        <v>75</v>
      </c>
      <c r="L15" s="17">
        <v>73144.3</v>
      </c>
      <c r="M15" s="15" t="s">
        <v>30</v>
      </c>
    </row>
    <row r="16" spans="2:13" s="32" customFormat="1" ht="43.5" customHeight="1" x14ac:dyDescent="0.2">
      <c r="B16" s="2"/>
      <c r="C16" s="2"/>
      <c r="D16" s="2"/>
      <c r="E16" s="2"/>
      <c r="F16" s="2"/>
      <c r="G16" s="54"/>
      <c r="H16" s="54"/>
      <c r="I16" s="54"/>
      <c r="J16" s="2"/>
      <c r="K16" s="2"/>
      <c r="L16" s="55"/>
      <c r="M16" s="2"/>
    </row>
    <row r="17" spans="2:13" s="32" customFormat="1" ht="43.5" customHeight="1" x14ac:dyDescent="0.2">
      <c r="B17" s="15" t="s">
        <v>162</v>
      </c>
      <c r="C17" s="15" t="s">
        <v>58</v>
      </c>
      <c r="D17" s="15" t="s">
        <v>163</v>
      </c>
      <c r="E17" s="15" t="s">
        <v>164</v>
      </c>
      <c r="F17" s="15" t="s">
        <v>165</v>
      </c>
      <c r="G17" s="16">
        <v>42608</v>
      </c>
      <c r="H17" s="16">
        <v>42608</v>
      </c>
      <c r="I17" s="16">
        <v>42692</v>
      </c>
      <c r="J17" s="15" t="s">
        <v>28</v>
      </c>
      <c r="K17" s="15" t="s">
        <v>166</v>
      </c>
      <c r="L17" s="17">
        <f>292220.24/1.16</f>
        <v>251914</v>
      </c>
      <c r="M17" s="15" t="s">
        <v>76</v>
      </c>
    </row>
    <row r="18" spans="2:13" s="32" customFormat="1" ht="43.5" customHeight="1" x14ac:dyDescent="0.2">
      <c r="B18" s="15" t="s">
        <v>167</v>
      </c>
      <c r="C18" s="15" t="s">
        <v>58</v>
      </c>
      <c r="D18" s="15" t="s">
        <v>163</v>
      </c>
      <c r="E18" s="15" t="s">
        <v>164</v>
      </c>
      <c r="F18" s="15" t="s">
        <v>168</v>
      </c>
      <c r="G18" s="16">
        <v>42762</v>
      </c>
      <c r="H18" s="16">
        <v>42762</v>
      </c>
      <c r="I18" s="16">
        <v>42855</v>
      </c>
      <c r="J18" s="15" t="s">
        <v>28</v>
      </c>
      <c r="K18" s="15" t="s">
        <v>166</v>
      </c>
      <c r="L18" s="17">
        <f>292220.24/1.16</f>
        <v>251914</v>
      </c>
      <c r="M18" s="15" t="s">
        <v>76</v>
      </c>
    </row>
    <row r="19" spans="2:13" s="32" customFormat="1" ht="43.5" customHeight="1" x14ac:dyDescent="0.2">
      <c r="B19" s="2"/>
      <c r="C19" s="2"/>
      <c r="D19" s="2"/>
      <c r="E19" s="2"/>
      <c r="F19" s="2"/>
      <c r="G19" s="54"/>
      <c r="H19" s="54"/>
      <c r="I19" s="54"/>
      <c r="J19" s="2"/>
      <c r="K19" s="2"/>
      <c r="L19" s="55"/>
      <c r="M19" s="2"/>
    </row>
    <row r="20" spans="2:13" s="32" customFormat="1" ht="43.5" customHeight="1" x14ac:dyDescent="0.2">
      <c r="B20" s="15" t="s">
        <v>169</v>
      </c>
      <c r="C20" s="15" t="s">
        <v>58</v>
      </c>
      <c r="D20" s="15" t="s">
        <v>105</v>
      </c>
      <c r="E20" s="15" t="s">
        <v>170</v>
      </c>
      <c r="F20" s="15" t="s">
        <v>171</v>
      </c>
      <c r="G20" s="16">
        <v>42669</v>
      </c>
      <c r="H20" s="16">
        <v>42669</v>
      </c>
      <c r="I20" s="16">
        <v>42725</v>
      </c>
      <c r="J20" s="15" t="s">
        <v>28</v>
      </c>
      <c r="K20" s="15" t="s">
        <v>166</v>
      </c>
      <c r="L20" s="17">
        <v>384452.98</v>
      </c>
      <c r="M20" s="15" t="s">
        <v>30</v>
      </c>
    </row>
    <row r="21" spans="2:13" s="32" customFormat="1" ht="43.5" customHeight="1" x14ac:dyDescent="0.2">
      <c r="B21" s="15" t="s">
        <v>169</v>
      </c>
      <c r="C21" s="15" t="s">
        <v>58</v>
      </c>
      <c r="D21" s="15" t="s">
        <v>105</v>
      </c>
      <c r="E21" s="15" t="s">
        <v>170</v>
      </c>
      <c r="F21" s="15" t="s">
        <v>172</v>
      </c>
      <c r="G21" s="16">
        <v>42669</v>
      </c>
      <c r="H21" s="16">
        <v>42669</v>
      </c>
      <c r="I21" s="16">
        <v>42725</v>
      </c>
      <c r="J21" s="15" t="s">
        <v>28</v>
      </c>
      <c r="K21" s="15" t="s">
        <v>166</v>
      </c>
      <c r="L21" s="17">
        <f>39498/1.16</f>
        <v>34050</v>
      </c>
      <c r="M21" s="15" t="s">
        <v>30</v>
      </c>
    </row>
    <row r="22" spans="2:13" s="32" customFormat="1" ht="43.5" customHeight="1" x14ac:dyDescent="0.2">
      <c r="B22" s="2"/>
      <c r="C22" s="2"/>
      <c r="D22" s="2"/>
      <c r="E22" s="2"/>
      <c r="F22" s="2"/>
      <c r="G22" s="54"/>
      <c r="H22" s="54"/>
      <c r="I22" s="54"/>
      <c r="J22" s="2"/>
      <c r="K22" s="2"/>
      <c r="L22" s="55"/>
      <c r="M22" s="2"/>
    </row>
    <row r="23" spans="2:13" s="32" customFormat="1" ht="43.5" customHeight="1" x14ac:dyDescent="0.2">
      <c r="B23" s="15" t="s">
        <v>173</v>
      </c>
      <c r="C23" s="15" t="s">
        <v>58</v>
      </c>
      <c r="D23" s="15" t="s">
        <v>174</v>
      </c>
      <c r="E23" s="15" t="s">
        <v>175</v>
      </c>
      <c r="F23" s="15" t="s">
        <v>176</v>
      </c>
      <c r="G23" s="16">
        <v>42688</v>
      </c>
      <c r="H23" s="16">
        <v>42688</v>
      </c>
      <c r="I23" s="16">
        <v>42730</v>
      </c>
      <c r="J23" s="15" t="s">
        <v>28</v>
      </c>
      <c r="K23" s="15" t="s">
        <v>166</v>
      </c>
      <c r="L23" s="17">
        <f>231548.09/1.16</f>
        <v>199610.4224137931</v>
      </c>
      <c r="M23" s="15" t="s">
        <v>30</v>
      </c>
    </row>
    <row r="24" spans="2:13" s="32" customFormat="1" ht="43.5" customHeight="1" x14ac:dyDescent="0.2">
      <c r="B24" s="15" t="s">
        <v>173</v>
      </c>
      <c r="C24" s="15" t="s">
        <v>58</v>
      </c>
      <c r="D24" s="15" t="s">
        <v>174</v>
      </c>
      <c r="E24" s="15" t="s">
        <v>175</v>
      </c>
      <c r="F24" s="15" t="s">
        <v>177</v>
      </c>
      <c r="G24" s="16">
        <v>42688</v>
      </c>
      <c r="H24" s="16">
        <v>42688</v>
      </c>
      <c r="I24" s="16">
        <v>42730</v>
      </c>
      <c r="J24" s="15" t="s">
        <v>28</v>
      </c>
      <c r="K24" s="15" t="s">
        <v>166</v>
      </c>
      <c r="L24" s="17">
        <f>231548.09/1.16</f>
        <v>199610.4224137931</v>
      </c>
      <c r="M24" s="15" t="s">
        <v>30</v>
      </c>
    </row>
    <row r="25" spans="2:13" s="32" customFormat="1" ht="43.5" customHeight="1" x14ac:dyDescent="0.2">
      <c r="B25" s="2"/>
      <c r="C25" s="2"/>
      <c r="D25" s="2"/>
      <c r="E25" s="2"/>
      <c r="F25" s="2"/>
      <c r="G25" s="54"/>
      <c r="H25" s="54"/>
      <c r="I25" s="54"/>
      <c r="J25" s="2"/>
      <c r="K25" s="2"/>
      <c r="L25" s="55"/>
      <c r="M25" s="2"/>
    </row>
    <row r="26" spans="2:13" s="32" customFormat="1" ht="43.5" customHeight="1" x14ac:dyDescent="0.2">
      <c r="B26" s="15" t="s">
        <v>178</v>
      </c>
      <c r="C26" s="15" t="s">
        <v>58</v>
      </c>
      <c r="D26" s="15" t="s">
        <v>179</v>
      </c>
      <c r="E26" s="15" t="s">
        <v>180</v>
      </c>
      <c r="F26" s="15" t="s">
        <v>181</v>
      </c>
      <c r="G26" s="16">
        <v>42703</v>
      </c>
      <c r="H26" s="16">
        <v>42703</v>
      </c>
      <c r="I26" s="16">
        <v>42853</v>
      </c>
      <c r="J26" s="15" t="s">
        <v>28</v>
      </c>
      <c r="K26" s="15" t="s">
        <v>166</v>
      </c>
      <c r="L26" s="17">
        <v>13325000</v>
      </c>
      <c r="M26" s="15" t="s">
        <v>30</v>
      </c>
    </row>
    <row r="27" spans="2:13" s="32" customFormat="1" ht="74.25" customHeight="1" x14ac:dyDescent="0.2">
      <c r="B27" s="15" t="s">
        <v>182</v>
      </c>
      <c r="C27" s="15" t="s">
        <v>58</v>
      </c>
      <c r="D27" s="15" t="s">
        <v>179</v>
      </c>
      <c r="E27" s="15" t="s">
        <v>180</v>
      </c>
      <c r="F27" s="15" t="s">
        <v>183</v>
      </c>
      <c r="G27" s="16">
        <v>42790</v>
      </c>
      <c r="H27" s="16">
        <v>42815</v>
      </c>
      <c r="I27" s="16">
        <v>42874</v>
      </c>
      <c r="J27" s="15" t="s">
        <v>28</v>
      </c>
      <c r="K27" s="15" t="s">
        <v>166</v>
      </c>
      <c r="L27" s="17">
        <v>13325000</v>
      </c>
      <c r="M27" s="15" t="s">
        <v>30</v>
      </c>
    </row>
    <row r="28" spans="2:13" s="32" customFormat="1" ht="60" customHeight="1" x14ac:dyDescent="0.2">
      <c r="B28" s="15" t="s">
        <v>184</v>
      </c>
      <c r="C28" s="15" t="s">
        <v>58</v>
      </c>
      <c r="D28" s="15" t="s">
        <v>179</v>
      </c>
      <c r="E28" s="15" t="s">
        <v>180</v>
      </c>
      <c r="F28" s="15" t="s">
        <v>185</v>
      </c>
      <c r="G28" s="16">
        <v>42815</v>
      </c>
      <c r="H28" s="16">
        <v>42815</v>
      </c>
      <c r="I28" s="16">
        <v>42874</v>
      </c>
      <c r="J28" s="15" t="s">
        <v>28</v>
      </c>
      <c r="K28" s="15" t="s">
        <v>166</v>
      </c>
      <c r="L28" s="17">
        <v>13325000</v>
      </c>
      <c r="M28" s="15" t="s">
        <v>30</v>
      </c>
    </row>
    <row r="29" spans="2:13" s="32" customFormat="1" ht="43.5" customHeight="1" x14ac:dyDescent="0.2">
      <c r="B29" s="2"/>
      <c r="C29" s="2"/>
      <c r="D29" s="2"/>
      <c r="E29" s="2"/>
      <c r="F29" s="2"/>
      <c r="G29" s="54"/>
      <c r="H29" s="54"/>
      <c r="I29" s="54"/>
      <c r="J29" s="2"/>
      <c r="K29" s="2"/>
      <c r="L29" s="55"/>
      <c r="M29" s="2"/>
    </row>
    <row r="30" spans="2:13" s="32" customFormat="1" ht="43.5" customHeight="1" x14ac:dyDescent="0.2">
      <c r="B30" s="15" t="s">
        <v>186</v>
      </c>
      <c r="C30" s="15" t="s">
        <v>58</v>
      </c>
      <c r="D30" s="15" t="s">
        <v>187</v>
      </c>
      <c r="E30" s="15" t="s">
        <v>188</v>
      </c>
      <c r="F30" s="15" t="s">
        <v>189</v>
      </c>
      <c r="G30" s="16">
        <v>42705</v>
      </c>
      <c r="H30" s="16">
        <v>42705</v>
      </c>
      <c r="I30" s="16">
        <f>+H30+84</f>
        <v>42789</v>
      </c>
      <c r="J30" s="15" t="s">
        <v>28</v>
      </c>
      <c r="K30" s="15" t="s">
        <v>166</v>
      </c>
      <c r="L30" s="17">
        <f>25448.05/1.16</f>
        <v>21937.974137931036</v>
      </c>
      <c r="M30" s="15" t="s">
        <v>76</v>
      </c>
    </row>
    <row r="31" spans="2:13" s="32" customFormat="1" ht="43.5" customHeight="1" x14ac:dyDescent="0.2">
      <c r="B31" s="15" t="s">
        <v>186</v>
      </c>
      <c r="C31" s="15" t="s">
        <v>58</v>
      </c>
      <c r="D31" s="15" t="s">
        <v>187</v>
      </c>
      <c r="E31" s="15" t="s">
        <v>188</v>
      </c>
      <c r="F31" s="15" t="s">
        <v>190</v>
      </c>
      <c r="G31" s="16">
        <v>42789</v>
      </c>
      <c r="H31" s="16">
        <v>42789</v>
      </c>
      <c r="I31" s="16">
        <v>42819</v>
      </c>
      <c r="J31" s="15" t="s">
        <v>28</v>
      </c>
      <c r="K31" s="15" t="s">
        <v>166</v>
      </c>
      <c r="L31" s="17">
        <f>25448.05/1.16</f>
        <v>21937.974137931036</v>
      </c>
      <c r="M31" s="15" t="s">
        <v>76</v>
      </c>
    </row>
    <row r="32" spans="2:13" s="32" customFormat="1" ht="43.5" customHeight="1" x14ac:dyDescent="0.2">
      <c r="B32" s="2"/>
      <c r="C32" s="2"/>
      <c r="D32" s="2"/>
      <c r="E32" s="2"/>
      <c r="F32" s="2"/>
      <c r="G32" s="54"/>
      <c r="H32" s="54"/>
      <c r="I32" s="54"/>
      <c r="J32" s="2"/>
      <c r="K32" s="2"/>
      <c r="L32" s="55"/>
      <c r="M32" s="2"/>
    </row>
    <row r="33" spans="2:13" s="32" customFormat="1" ht="43.5" customHeight="1" x14ac:dyDescent="0.2">
      <c r="B33" s="15" t="s">
        <v>191</v>
      </c>
      <c r="C33" s="15" t="s">
        <v>58</v>
      </c>
      <c r="D33" s="15" t="s">
        <v>192</v>
      </c>
      <c r="E33" s="15" t="s">
        <v>193</v>
      </c>
      <c r="F33" s="15" t="s">
        <v>194</v>
      </c>
      <c r="G33" s="16">
        <v>42727</v>
      </c>
      <c r="H33" s="16">
        <v>42727</v>
      </c>
      <c r="I33" s="16">
        <v>42745</v>
      </c>
      <c r="J33" s="15" t="s">
        <v>28</v>
      </c>
      <c r="K33" s="15" t="s">
        <v>166</v>
      </c>
      <c r="L33" s="17">
        <f>237834.99/1.16</f>
        <v>205030.16379310345</v>
      </c>
      <c r="M33" s="15" t="s">
        <v>30</v>
      </c>
    </row>
    <row r="34" spans="2:13" s="32" customFormat="1" ht="43.5" customHeight="1" x14ac:dyDescent="0.2">
      <c r="B34" s="15" t="s">
        <v>191</v>
      </c>
      <c r="C34" s="15" t="s">
        <v>58</v>
      </c>
      <c r="D34" s="15" t="s">
        <v>192</v>
      </c>
      <c r="E34" s="15" t="s">
        <v>193</v>
      </c>
      <c r="F34" s="15" t="s">
        <v>195</v>
      </c>
      <c r="G34" s="16">
        <v>42775</v>
      </c>
      <c r="H34" s="16">
        <v>42775</v>
      </c>
      <c r="I34" s="16">
        <v>42793</v>
      </c>
      <c r="J34" s="15" t="s">
        <v>28</v>
      </c>
      <c r="K34" s="15" t="s">
        <v>166</v>
      </c>
      <c r="L34" s="17">
        <f>237834.99/1.16</f>
        <v>205030.16379310345</v>
      </c>
      <c r="M34" s="15" t="s">
        <v>30</v>
      </c>
    </row>
    <row r="35" spans="2:13" s="32" customFormat="1" ht="43.5" customHeight="1" x14ac:dyDescent="0.2">
      <c r="B35" s="2"/>
      <c r="C35" s="2"/>
      <c r="D35" s="2"/>
      <c r="E35" s="2"/>
      <c r="F35" s="2"/>
      <c r="G35" s="54"/>
      <c r="H35" s="54"/>
      <c r="I35" s="54"/>
      <c r="J35" s="2"/>
      <c r="K35" s="2"/>
      <c r="L35" s="55"/>
      <c r="M35" s="2"/>
    </row>
    <row r="36" spans="2:13" s="32" customFormat="1" ht="43.5" customHeight="1" x14ac:dyDescent="0.2">
      <c r="B36" s="15" t="s">
        <v>196</v>
      </c>
      <c r="C36" s="15" t="s">
        <v>58</v>
      </c>
      <c r="D36" s="15" t="s">
        <v>197</v>
      </c>
      <c r="E36" s="15" t="s">
        <v>198</v>
      </c>
      <c r="F36" s="15" t="s">
        <v>199</v>
      </c>
      <c r="G36" s="16">
        <v>42727</v>
      </c>
      <c r="H36" s="16">
        <v>42727</v>
      </c>
      <c r="I36" s="16">
        <v>42776</v>
      </c>
      <c r="J36" s="15" t="s">
        <v>28</v>
      </c>
      <c r="K36" s="15" t="s">
        <v>166</v>
      </c>
      <c r="L36" s="17">
        <f>23006.54/1.16</f>
        <v>19833.224137931036</v>
      </c>
      <c r="M36" s="15" t="s">
        <v>76</v>
      </c>
    </row>
    <row r="37" spans="2:13" s="32" customFormat="1" ht="43.5" customHeight="1" x14ac:dyDescent="0.2">
      <c r="B37" s="15" t="s">
        <v>200</v>
      </c>
      <c r="C37" s="15" t="s">
        <v>58</v>
      </c>
      <c r="D37" s="15" t="s">
        <v>197</v>
      </c>
      <c r="E37" s="15" t="s">
        <v>198</v>
      </c>
      <c r="F37" s="15" t="s">
        <v>201</v>
      </c>
      <c r="G37" s="16">
        <v>42775</v>
      </c>
      <c r="H37" s="16">
        <v>42775</v>
      </c>
      <c r="I37" s="16">
        <v>42793</v>
      </c>
      <c r="J37" s="15" t="s">
        <v>28</v>
      </c>
      <c r="K37" s="15" t="s">
        <v>166</v>
      </c>
      <c r="L37" s="17">
        <f>23006.54/1.16</f>
        <v>19833.224137931036</v>
      </c>
      <c r="M37" s="15" t="s">
        <v>76</v>
      </c>
    </row>
    <row r="38" spans="2:13" s="32" customFormat="1" ht="43.5" customHeight="1" x14ac:dyDescent="0.2">
      <c r="B38" s="2"/>
      <c r="C38" s="2"/>
      <c r="D38" s="2"/>
      <c r="E38" s="2"/>
      <c r="F38" s="2"/>
      <c r="G38" s="54"/>
      <c r="H38" s="54"/>
      <c r="I38" s="54"/>
      <c r="J38" s="2"/>
      <c r="K38" s="2"/>
      <c r="L38" s="55"/>
      <c r="M38" s="2"/>
    </row>
    <row r="39" spans="2:13" s="32" customFormat="1" ht="43.5" customHeight="1" x14ac:dyDescent="0.2">
      <c r="B39" s="15" t="s">
        <v>202</v>
      </c>
      <c r="C39" s="15" t="s">
        <v>58</v>
      </c>
      <c r="D39" s="15" t="s">
        <v>203</v>
      </c>
      <c r="E39" s="15" t="s">
        <v>204</v>
      </c>
      <c r="F39" s="15" t="s">
        <v>205</v>
      </c>
      <c r="G39" s="16">
        <v>42727</v>
      </c>
      <c r="H39" s="16">
        <v>42727</v>
      </c>
      <c r="I39" s="16">
        <f>+H39+42</f>
        <v>42769</v>
      </c>
      <c r="J39" s="15" t="s">
        <v>28</v>
      </c>
      <c r="K39" s="15" t="s">
        <v>166</v>
      </c>
      <c r="L39" s="17">
        <v>93962.94</v>
      </c>
      <c r="M39" s="15" t="s">
        <v>76</v>
      </c>
    </row>
    <row r="40" spans="2:13" s="32" customFormat="1" ht="43.5" customHeight="1" x14ac:dyDescent="0.2">
      <c r="B40" s="15" t="s">
        <v>202</v>
      </c>
      <c r="C40" s="15" t="s">
        <v>58</v>
      </c>
      <c r="D40" s="15" t="s">
        <v>203</v>
      </c>
      <c r="E40" s="15" t="s">
        <v>204</v>
      </c>
      <c r="F40" s="15" t="s">
        <v>206</v>
      </c>
      <c r="G40" s="16">
        <v>42765</v>
      </c>
      <c r="H40" s="16">
        <f>+G40</f>
        <v>42765</v>
      </c>
      <c r="I40" s="16">
        <v>42795</v>
      </c>
      <c r="J40" s="15" t="s">
        <v>28</v>
      </c>
      <c r="K40" s="15" t="s">
        <v>166</v>
      </c>
      <c r="L40" s="17">
        <v>93962.94</v>
      </c>
      <c r="M40" s="15" t="s">
        <v>76</v>
      </c>
    </row>
    <row r="41" spans="2:13" s="32" customFormat="1" x14ac:dyDescent="0.2">
      <c r="B41" s="2"/>
      <c r="C41" s="2"/>
      <c r="D41" s="2"/>
      <c r="E41" s="2"/>
      <c r="F41" s="2"/>
      <c r="G41" s="54"/>
      <c r="H41" s="54"/>
      <c r="I41" s="54"/>
      <c r="J41" s="2"/>
      <c r="K41" s="2"/>
      <c r="L41" s="55"/>
      <c r="M41" s="2"/>
    </row>
    <row r="42" spans="2:13" s="32" customFormat="1" ht="43.5" customHeight="1" x14ac:dyDescent="0.2">
      <c r="B42" s="15" t="s">
        <v>162</v>
      </c>
      <c r="C42" s="15" t="s">
        <v>58</v>
      </c>
      <c r="D42" s="15" t="s">
        <v>163</v>
      </c>
      <c r="E42" s="15" t="s">
        <v>164</v>
      </c>
      <c r="F42" s="15" t="s">
        <v>165</v>
      </c>
      <c r="G42" s="16">
        <v>42608</v>
      </c>
      <c r="H42" s="16">
        <v>42608</v>
      </c>
      <c r="I42" s="16">
        <v>42692</v>
      </c>
      <c r="J42" s="15" t="s">
        <v>28</v>
      </c>
      <c r="K42" s="15" t="s">
        <v>166</v>
      </c>
      <c r="L42" s="17">
        <f>292220.24/1.16</f>
        <v>251914</v>
      </c>
      <c r="M42" s="15" t="s">
        <v>76</v>
      </c>
    </row>
    <row r="43" spans="2:13" s="32" customFormat="1" ht="43.5" customHeight="1" x14ac:dyDescent="0.2">
      <c r="B43" s="15" t="s">
        <v>207</v>
      </c>
      <c r="C43" s="15" t="s">
        <v>58</v>
      </c>
      <c r="D43" s="15" t="s">
        <v>163</v>
      </c>
      <c r="E43" s="15" t="s">
        <v>164</v>
      </c>
      <c r="F43" s="15" t="s">
        <v>208</v>
      </c>
      <c r="G43" s="16">
        <v>42859</v>
      </c>
      <c r="H43" s="16">
        <v>42859</v>
      </c>
      <c r="I43" s="16">
        <v>43001</v>
      </c>
      <c r="J43" s="15" t="s">
        <v>28</v>
      </c>
      <c r="K43" s="15" t="s">
        <v>166</v>
      </c>
      <c r="L43" s="17">
        <f>292220.24/1.16</f>
        <v>251914</v>
      </c>
      <c r="M43" s="15" t="s">
        <v>76</v>
      </c>
    </row>
  </sheetData>
  <mergeCells count="13">
    <mergeCell ref="J6:J7"/>
    <mergeCell ref="K6:K7"/>
    <mergeCell ref="L6:L7"/>
    <mergeCell ref="B2:L2"/>
    <mergeCell ref="B3:L3"/>
    <mergeCell ref="B4:L4"/>
    <mergeCell ref="B5:M5"/>
    <mergeCell ref="B6:B7"/>
    <mergeCell ref="C6:C7"/>
    <mergeCell ref="D6:D7"/>
    <mergeCell ref="E6:E7"/>
    <mergeCell ref="F6:F7"/>
    <mergeCell ref="G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Contratos 2017</vt:lpstr>
      <vt:lpstr>Convenios 2017</vt:lpstr>
      <vt:lpstr>'Contratos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2017-08-09T21:17:09Z</dcterms:created>
  <dcterms:modified xsi:type="dcterms:W3CDTF">2017-08-09T21:20:58Z</dcterms:modified>
</cp:coreProperties>
</file>